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slicers/slicer2.xml" ContentType="application/vnd.ms-excel.slicer+xml"/>
  <Override PartName="/xl/pivotTables/pivotTable1.xml" ContentType="application/vnd.openxmlformats-officedocument.spreadsheetml.pivot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janas\Desktop\"/>
    </mc:Choice>
  </mc:AlternateContent>
  <xr:revisionPtr revIDLastSave="0" documentId="8_{C17A516B-C9CD-4CF0-80F6-B5BAA13FC68A}" xr6:coauthVersionLast="45" xr6:coauthVersionMax="45" xr10:uidLastSave="{00000000-0000-0000-0000-000000000000}"/>
  <bookViews>
    <workbookView xWindow="-120" yWindow="-120" windowWidth="20730" windowHeight="11160" firstSheet="4" activeTab="4" xr2:uid="{00000000-000D-0000-FFFF-FFFF00000000}"/>
  </bookViews>
  <sheets>
    <sheet name="Info" sheetId="7" r:id="rId1"/>
    <sheet name="Cuadro de mando" sheetId="1" r:id="rId2"/>
    <sheet name="Ej. Desglose entidad PREVENCIÓN" sheetId="8" r:id="rId3"/>
    <sheet name="Ej Gráf Tipos de Inter. x ODS" sheetId="11" r:id="rId4"/>
    <sheet name="Listado metas NO ELIMINAR" sheetId="16" r:id="rId5"/>
    <sheet name=" Listado ODS NO ELIMINAR" sheetId="17" r:id="rId6"/>
  </sheets>
  <definedNames>
    <definedName name="_xlnm._FilterDatabase" localSheetId="1" hidden="1">'Cuadro de mando'!$A$13:$Q$64</definedName>
    <definedName name="SegmentaciónDeDatos_Columna1">#N/A</definedName>
    <definedName name="SegmentaciónDeDatos_ODS_ASOCIADO_A_LA_ACTIVIDAD">#N/A</definedName>
    <definedName name="SegmentaciónDeDatos_ODS_II">#N/A</definedName>
    <definedName name="SegmentaciónDeDatos_ODS_III">#N/A</definedName>
    <definedName name="SegmentaciónDeDatos_PRESUPUESTO">#N/A</definedName>
    <definedName name="SegmentaciónDeDatos_PROYECTO">#N/A</definedName>
    <definedName name="SegmentaciónDeDatos_TIPO_DE_PREVENCIÓN">#N/A</definedName>
    <definedName name="SegmentaciónDeDatos_TIPOS_DE_INTERVENCIÓN__Indicar_nº_de_personas_y_desagregado_entre_hombres_y_mujeres">#N/A</definedName>
  </definedNames>
  <calcPr calcId="191029"/>
  <pivotCaches>
    <pivotCache cacheId="0" r:id="rId7"/>
  </pivotCaches>
  <fileRecoveryPr repairLoad="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8"/>
        <x14:slicerCache r:id="rId9"/>
        <x14:slicerCache r:id="rId10"/>
        <x14:slicerCache r:id="rId11"/>
        <x14:slicerCache r:id="rId12"/>
        <x14:slicerCache r:id="rId13"/>
        <x14:slicerCache r:id="rId14"/>
        <x14:slicerCache r:id="rId15"/>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4" i="1" l="1"/>
  <c r="P65" i="1" l="1"/>
  <c r="O65" i="1"/>
  <c r="N65" i="1"/>
  <c r="M65" i="1"/>
  <c r="L65" i="1"/>
  <c r="K65" i="1"/>
  <c r="J65" i="1"/>
  <c r="P21" i="8"/>
  <c r="O21" i="8"/>
  <c r="E21" i="8"/>
  <c r="Q26" i="8"/>
  <c r="R26" i="8"/>
  <c r="G26" i="8"/>
  <c r="H26" i="8"/>
  <c r="I26" i="8"/>
  <c r="J26" i="8"/>
  <c r="K26" i="8"/>
  <c r="L26" i="8"/>
  <c r="M26" i="8"/>
  <c r="N26" i="8"/>
  <c r="F26" i="8"/>
  <c r="P23" i="8"/>
  <c r="O23" i="8" s="1"/>
  <c r="P24" i="8"/>
  <c r="O24" i="8" s="1"/>
  <c r="P22" i="8"/>
  <c r="O22" i="8" s="1"/>
  <c r="P18" i="8"/>
  <c r="O18" i="8" s="1"/>
  <c r="P19" i="8"/>
  <c r="O19" i="8" s="1"/>
  <c r="P20" i="8"/>
  <c r="O20" i="8" s="1"/>
  <c r="P17" i="8"/>
  <c r="O17" i="8" s="1"/>
  <c r="P9" i="8"/>
  <c r="O9" i="8" s="1"/>
  <c r="P10" i="8"/>
  <c r="O10" i="8" s="1"/>
  <c r="P11" i="8"/>
  <c r="O11" i="8" s="1"/>
  <c r="P14" i="8"/>
  <c r="O14" i="8" s="1"/>
  <c r="P15" i="8"/>
  <c r="O15" i="8" s="1"/>
  <c r="P16" i="8"/>
  <c r="O16" i="8" s="1"/>
  <c r="P13" i="8"/>
  <c r="O13" i="8" s="1"/>
  <c r="D25" i="8"/>
  <c r="C25" i="8"/>
  <c r="E24" i="8"/>
  <c r="E23" i="8"/>
  <c r="E22" i="8"/>
  <c r="D20" i="8"/>
  <c r="C20" i="8"/>
  <c r="E19" i="8"/>
  <c r="E18" i="8"/>
  <c r="E17" i="8"/>
  <c r="D16" i="8"/>
  <c r="C16" i="8"/>
  <c r="E15" i="8"/>
  <c r="E14" i="8"/>
  <c r="E13" i="8"/>
  <c r="D12" i="8"/>
  <c r="C12" i="8"/>
  <c r="E11" i="8"/>
  <c r="E10" i="8"/>
  <c r="E9" i="8"/>
  <c r="E8" i="8"/>
  <c r="D26" i="8" l="1"/>
  <c r="C26" i="8"/>
  <c r="E20" i="8"/>
  <c r="E12" i="8"/>
  <c r="P8" i="8"/>
  <c r="E16" i="8"/>
  <c r="E25" i="8"/>
  <c r="G65" i="1"/>
  <c r="H65" i="1"/>
  <c r="I65" i="1"/>
  <c r="F57" i="1"/>
  <c r="F60" i="1"/>
  <c r="F61" i="1"/>
  <c r="D62" i="1"/>
  <c r="E62" i="1"/>
  <c r="D19" i="1"/>
  <c r="E19" i="1"/>
  <c r="E26" i="8" l="1"/>
  <c r="O8" i="8"/>
  <c r="O26" i="8" s="1"/>
  <c r="P26" i="8"/>
  <c r="F62" i="1"/>
  <c r="E58" i="1"/>
  <c r="D58" i="1"/>
  <c r="F56" i="1"/>
  <c r="E54" i="1"/>
  <c r="D54" i="1"/>
  <c r="F53" i="1"/>
  <c r="F52" i="1"/>
  <c r="F51" i="1"/>
  <c r="F50" i="1"/>
  <c r="F49" i="1"/>
  <c r="F48" i="1"/>
  <c r="F47" i="1"/>
  <c r="F46" i="1"/>
  <c r="F45" i="1"/>
  <c r="F44" i="1"/>
  <c r="E42" i="1"/>
  <c r="D42" i="1"/>
  <c r="F41" i="1"/>
  <c r="F40" i="1"/>
  <c r="F39" i="1"/>
  <c r="F38" i="1"/>
  <c r="F37" i="1"/>
  <c r="F36" i="1"/>
  <c r="F35" i="1"/>
  <c r="F34" i="1"/>
  <c r="F33" i="1"/>
  <c r="F32" i="1"/>
  <c r="E30" i="1"/>
  <c r="D30" i="1"/>
  <c r="F29" i="1"/>
  <c r="F28" i="1"/>
  <c r="F27" i="1"/>
  <c r="F26" i="1"/>
  <c r="F25" i="1"/>
  <c r="F24" i="1"/>
  <c r="F23" i="1"/>
  <c r="F22" i="1"/>
  <c r="F21" i="1"/>
  <c r="F18" i="1"/>
  <c r="F17" i="1"/>
  <c r="F16" i="1"/>
  <c r="F15" i="1"/>
  <c r="F58" i="1" l="1"/>
  <c r="F42" i="1"/>
  <c r="F54" i="1"/>
  <c r="F30" i="1"/>
  <c r="F19" i="1"/>
  <c r="F65" i="1" l="1"/>
  <c r="Q65" i="1"/>
</calcChain>
</file>

<file path=xl/sharedStrings.xml><?xml version="1.0" encoding="utf-8"?>
<sst xmlns="http://schemas.openxmlformats.org/spreadsheetml/2006/main" count="622" uniqueCount="249">
  <si>
    <t>ODS II</t>
  </si>
  <si>
    <t>PREVENCIÓN</t>
  </si>
  <si>
    <t>Hombres</t>
  </si>
  <si>
    <t>Mujeres</t>
  </si>
  <si>
    <t>Total</t>
  </si>
  <si>
    <t>Ambiental</t>
  </si>
  <si>
    <t>Universal</t>
  </si>
  <si>
    <t>Selectiva</t>
  </si>
  <si>
    <t>Indicada</t>
  </si>
  <si>
    <t xml:space="preserve">Total </t>
  </si>
  <si>
    <t>TRATAMIENTO</t>
  </si>
  <si>
    <t>Ambulatorio</t>
  </si>
  <si>
    <t>Comunidad Terapéutica</t>
  </si>
  <si>
    <t>Plaza residencial de apoyo al tratamiento</t>
  </si>
  <si>
    <t>Centro de día/Centro de escucha</t>
  </si>
  <si>
    <t>Tratamiento con base comunitaria</t>
  </si>
  <si>
    <t>Programa en prisiones</t>
  </si>
  <si>
    <t>Medidas alternativas a prisiones</t>
  </si>
  <si>
    <t>Unidad de desintoxicación</t>
  </si>
  <si>
    <t xml:space="preserve">Otros. Por favor, especificar aquí: </t>
  </si>
  <si>
    <t>REDUCCIÓN DE DAÑOS</t>
  </si>
  <si>
    <t>Intercambio de jeringuillas</t>
  </si>
  <si>
    <t>Salas de consumo</t>
  </si>
  <si>
    <t>Asistencia básica/Centro de baja exigencia/escucha</t>
  </si>
  <si>
    <t>Intervenciones en medio festivo</t>
  </si>
  <si>
    <t>Atención a enfermedades asociadas al consumo (VIH, TBC, Hepatitis, etc.)</t>
  </si>
  <si>
    <t>Campañas educativas y de sensibilización</t>
  </si>
  <si>
    <t>Sistemas de alerta temprana</t>
  </si>
  <si>
    <t>Acompañamiento y asesoramiento (presencial, en vivienda, telefónica, telemática, etc.)</t>
  </si>
  <si>
    <t>Chemsex</t>
  </si>
  <si>
    <t>INSERCIÓN SOCIAL</t>
  </si>
  <si>
    <t>Acceso vivienda</t>
  </si>
  <si>
    <t>Formación educativa</t>
  </si>
  <si>
    <t>Formación para el trabajo</t>
  </si>
  <si>
    <t>Acceso actividades deportivas y recreativas</t>
  </si>
  <si>
    <t>Acceso actividades culturales</t>
  </si>
  <si>
    <t>Acceso a otros espacios de participación social (especificar cuáles)</t>
  </si>
  <si>
    <t xml:space="preserve">Acceso a la inserción laboral </t>
  </si>
  <si>
    <t>Acceso a servicios de salud</t>
  </si>
  <si>
    <t>Asesoría legal</t>
  </si>
  <si>
    <t>FORMACIÓN</t>
  </si>
  <si>
    <t xml:space="preserve">Presencial </t>
  </si>
  <si>
    <t>Online</t>
  </si>
  <si>
    <t>CONSULTORÍA E INVESTIGACIÓN</t>
  </si>
  <si>
    <t>ODS ASOCIADO A LA ACTIVIDAD</t>
  </si>
  <si>
    <t>DATOS DE LA ENTIDAD</t>
  </si>
  <si>
    <t>Anual</t>
  </si>
  <si>
    <t>Mensual</t>
  </si>
  <si>
    <t xml:space="preserve">Nombre </t>
  </si>
  <si>
    <t>País</t>
  </si>
  <si>
    <t>España</t>
  </si>
  <si>
    <t>ODS Principal</t>
  </si>
  <si>
    <t>ODS Secundario (1)</t>
  </si>
  <si>
    <t>Meta Principal</t>
  </si>
  <si>
    <t>Meta Secundaria</t>
  </si>
  <si>
    <t>ODS Secundario (2)</t>
  </si>
  <si>
    <t>Colombia</t>
  </si>
  <si>
    <t>Argentina</t>
  </si>
  <si>
    <t>Chile</t>
  </si>
  <si>
    <t>PAIS</t>
  </si>
  <si>
    <t>PRESUPUESTO ANUAL</t>
  </si>
  <si>
    <t>PRESUPUESTO MENSUAL</t>
  </si>
  <si>
    <t>ODS I / M II</t>
  </si>
  <si>
    <t>ODS I / M I</t>
  </si>
  <si>
    <t>ODS II / M I</t>
  </si>
  <si>
    <t>ODS II / M II</t>
  </si>
  <si>
    <t>ODS III</t>
  </si>
  <si>
    <t>ODS III / M I</t>
  </si>
  <si>
    <t>ODS III / M II</t>
  </si>
  <si>
    <t>Especificar aquí la temática</t>
  </si>
  <si>
    <t>METAS</t>
  </si>
  <si>
    <t>1.1. De aquí a 2030, erradicar para todas las personas y en todo el mundo la pobreza extrema (actualmente se considera que sufren pobreza extrema las personas que viven con menos de 1,25 dólares de los Estados Unidos al día).</t>
  </si>
  <si>
    <t>1.2. De aquí a 2030, reducir al menos a la mitad la proporción de hombres, mujeres y niños de todas las edades que viven en la pobreza en todas sus dimensiones con arreglo a las definiciones nacionales.</t>
  </si>
  <si>
    <t>1.3. Implementar a nivel nacional sistemas y medidas apropiados de protección social para todos, incluidos niveles mínimos, y, de aquí a 2030, lograr una amplia cobertura de las personas pobres y vulnerables.</t>
  </si>
  <si>
    <t>1.4. De aquí a 2030, garantizar que todos los hombres y mujeres, en particular los pobres y los vulnerables, tengan los mismos derechos a los recursos económicos y acceso a los servicios básicos, la propiedad y el control de la tierra y otros bienes, la herencia, los recursos naturales, las nuevas tecnologías apropiadas y los servicios financieros, incluida la microfinanciación.</t>
  </si>
  <si>
    <t>1.5. 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</si>
  <si>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1.A. Garantizar una movilización significativa de recursos procedentes de diversas fuentes, incluso mediante la mejora de la cooperación para el desarrollo, a fin de proporcionar medios suficientes y previsibles a los países en desarrollo, en particular los países menos adelantados, para que implementen programas y políticas encaminados a poner fin a la pobreza en todas sus dimensiones.</t>
  </si>
  <si>
    <t>1.B. Crear marcos normativos sólidos en los planos nacional, regional e internacional, sobre la base de estrategias de desarrollo en favor de los pobres que tengan en cuenta las cuestiones de género, a fin de apoyar la inversión acelerada en medidas para erradicar la pobreza.</t>
  </si>
  <si>
    <t>ODS 1. Poner fin a la pobreza en todas sus formas y en todo el mundo</t>
  </si>
  <si>
    <t xml:space="preserve">ODS </t>
  </si>
  <si>
    <t>2.1. De aquí a 2030, poner fin al hambre y asegurar el acceso de todas las personas, en particular los pobres y las personas en situaciones de vulnerabilidad, incluidos los niños menores de 1 año, a una alimentación sana, nutritiva y suficiente durante todo el año.</t>
  </si>
  <si>
    <t>2.2. De aquí 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t>
  </si>
  <si>
    <t>2.3. De aquí a 2030, duplicar la productividad agrícola y los ingresos de los productores de alimentos en pequeña escala, en particular las mujeres, los pueblos indígenas, los agricultores familiares, los ganaderos y los pescadores, entre otras cosas mediante un acceso seguro y equitativo a las tierras, a otros recursos e insumos de producción y a los conocimientos, los servicios financieros, los mercados y las oportunidades para añadir valor y obtener empleos no agrícolas.</t>
  </si>
  <si>
    <t>2.4. 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</si>
  <si>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2.5. De aquí a 2020, mantener la diversidad genética de las semillas, las plantas cultivadas y los animales de granja y domesticados y sus correspondientes especies silvestres, entre otras cosas mediante una buena gestión y diversificación de los bancos de semillas y plantas a nivel nacional, regional e internacional, y promover el acceso a los beneficios que se deriven de la utilización de los recursos genéticos y los conocimientos tradicionales conexos y su distribución justa y equitativa, según lo convenido internacionalmente.</t>
  </si>
  <si>
    <t>2.A. Aumentar, incluso mediante una mayor cooperación internacional, las inversiones en infraestructura rural, investigación y servicios de extensión agrícola, desarrollo tecnológico y bancos de genes de plantas y ganado a fin de mejorar la capacidad de producción agropecuaria en los países en desarrollo, particularmente en los países menos adelantados.</t>
  </si>
  <si>
    <t>2.B. Corregir y prevenir las restricciones y distorsiones comerciales en los mercados agropecuarios mundiales, incluso mediante la eliminación paralela de todas las formas de subvención a las exportaciones agrícolas y todas las medidas de exportación con efectos equivalentes, de conformidad con el mandato de la Ronda de Doha para el Desarrollo</t>
  </si>
  <si>
    <t>2.C. Adoptar medidas para asegurar el buen funcionamiento de los mercados de productos básicos alimentarios y sus derivados y facilitar el acceso oportuno a la información sobre los mercados, incluso sobre las reservas de alimentos, a fin de ayudar a limitar la extrema volatilidad de los precios de los alimentos</t>
  </si>
  <si>
    <t>3.1. De aquí a 2030, reducir la tasa mundial de mortalidad materna a menos de 70 por cada 100.000 nacidos vivos</t>
  </si>
  <si>
    <t>3.2. De aquí a 2030, poner fin a las muertes evitables de recién nacidos y de niños menores de 5 años, logrando que todos los países intenten reducir la mortalidad neonatal al menos a 12 por cada 1.000 nacidos vivos y la mortalidad de los niños menores de 5 años al menos a 25 por cada 1.000 nacidos vivos</t>
  </si>
  <si>
    <t>3.3. De aquí a 2030, poner fin a las epidemias del SIDA, la tuberculosis, la malaria y las enfermedades tropicales desatendidas y combatir la hepatitis, las enfermedades transmitidas por el agua y otras enfermedades transmisibles</t>
  </si>
  <si>
    <t xml:space="preserve">3.4. De aquí a 2030, reducir en un tercio la mortalidad prematura por enfermedades no transmisibles mediante su prevención y tratamiento, y promover la salud mental y el bienestar </t>
  </si>
  <si>
    <t>3.5. Fortalecer la prevención y el tratamiento del abuso de sustancias adictivas, incluido el uso indebido de estupefacientes y el consumo nocivo de alcohol</t>
  </si>
  <si>
    <t>3.6. De aquí a 2020, reducir a la mitad el número de muertes y lesiones causadas por accidentes de tráfico en el mundo</t>
  </si>
  <si>
    <t>3.7. De aquí a 2030, garantizar el acceso universal a los servicios de salud sexual y reproductiva, incluidos los de planificación familiar, información y educación, y la integración de la salud reproductiva en las estrategias y los programas nacionales</t>
  </si>
  <si>
    <t>3.8. Lograr la cobertura sanitaria universal, incluida la protección contra los riesgos financieros, el acceso a servicios de salud esenciales de calidad y el acceso a medicamentos y vacunas inocuos, eficaces, asequibles y de calidad para todos</t>
  </si>
  <si>
    <t>3.9. De aquí a 2030, reducir considerablemente el número de muertes y enfermedades causadas por productos químicos peligrosos y por la polución y contaminación del aire, el agua y el suelo</t>
  </si>
  <si>
    <t>3.A. Fortalecer la aplicación del Convenio Marco de la Organización Mundial de la Salud para el Control del Tabaco en todos los países, según proceda</t>
  </si>
  <si>
    <t>3.B. Apoyar las actividades de investigación y desarrollo de vacunas y medicamentos contra las enfermedades transmisibles y no transmisibles que afectan primordialmente a los países en desarrollo y facilitar el acceso a medicamentos y vacunas esenciales asequibles de conformidad con la Declaración relativa al Acuerdo sobre los Aspectos de los Derechos de Propiedad Intelectual Relacionados con el Comercio y la Salud Pública, en la que se afirma el derecho de los países en desarrollo a utilizar al máximo las disposiciones del Acuerdo sobre los Aspectos de los Derechos de Propiedad Intelectual Relacionados con el Comercio respecto a la flexibilidad para proteger la salud pública y, en particular, proporcionar acceso a los medicamentos para todos</t>
  </si>
  <si>
    <t>3.C. Aumentar considerablemente la financiación de la salud y la contratación, el perfeccionamiento, la capacitación y la retención del personal sanitario en los países en desarrollo, especialmente en los países menos adelantados y los pequeños Estados insulares en desarrollo.</t>
  </si>
  <si>
    <t>3.D. Reforzar la capacidad de todos los países, en particular los países en desarrollo, en materia de alerta temprana, reducción de riesgos y gestión de los riesgos para la salud nacional y mundial.</t>
  </si>
  <si>
    <t>4.1. De aquí a 2030, asegurar que todas las niñas y todos los niños terminen la enseñanza primaria y secundaria, que ha de ser gratuita, equitativa y de calidad y producir resultados de aprendizaje pertinentes y efectivos.</t>
  </si>
  <si>
    <t>4.2. De aquí a 2030, asegurar que todas las niñas y todos los niños tengan acceso a servicios de atención y desarrollo en la primera infancia y educación preescolar de calidad, a fin de que estén preparados para la enseñanza primaria.</t>
  </si>
  <si>
    <t>4.3. De aquí a 2030, asegurar el acceso igualitario de todos los hombres y las mujeres a una formación técnica, profesional y superior de calidad, incluida la enseñanza universitaria.</t>
  </si>
  <si>
    <t>4.4. De aquí a 2030, aumentar considerablemente el número de jóvenes y adultos que tienen las competencias necesarias, en particular técnicas y profesionales, para acceder al empleo, el trabajo decente y el emprendimiento.</t>
  </si>
  <si>
    <t>4.5. 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</si>
  <si>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4.6. De aquí a 2030, asegurar que todos los jóvenes y una proporción considerable de los adultos, tanto hombres como mujeres, estén alfabetizados y tengan nociones elementales de aritmética.</t>
  </si>
  <si>
    <t>4.7. 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</si>
  <si>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4.A. Construir y adecuar instalaciones educativas que tengan en cuenta las necesidades de los niños y las personas con discapacidad y las diferencias de género, y que ofrezcan entornos de aprendizaje seguros, no violentos, inclusivos y eficaces para todos.</t>
  </si>
  <si>
    <t>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t>
  </si>
  <si>
    <t>4.C. De aquí a 2030, aumentar considerablemente la oferta de docentes calificados, incluso mediante la cooperación internacional para la formación de docentes en los países en desarrollo, especialmente los países menos adelantados y los pequeños Estados insulares en desarrollo.</t>
  </si>
  <si>
    <t>5.1. Poner fin a todas las formas de discriminación contra todas las mujeres y las niñas en todo el mundo.</t>
  </si>
  <si>
    <t>5.2. Eliminar todas las formas de violencia contra todas las mujeres y las niñas en los ámbitos público y privado, incluidas la trata y la explotación sexual y otros tipos de explotación.</t>
  </si>
  <si>
    <t>5.3. Eliminar todas las prácticas nocivas, como el matrimonio infantil, precoz y forzado y la mutilación genital femenina.</t>
  </si>
  <si>
    <t>5.4. Reconocer y valorar los cuidados y el trabajo doméstico no remunerados mediante servicios públicos, infraestructuras y políticas de protección social, y promoviendo la responsabilidad compartida en el hogar y la familia, según proceda en cada país.</t>
  </si>
  <si>
    <t>5.5. Asegurar la participación plena y efectiva de las mujeres y la igualdad de oportunidades de liderazgo a todos los niveles decisorios en la vida política, económica y pública.</t>
  </si>
  <si>
    <t>5.6. Asegurar el acceso universal a la salud sexual y reproductiva y los derechos reproductivos según lo acordado de conformidad con el Programa de Acción de la Conferencia Internacional sobre la Población y el Desarrollo, la Plataforma de Acción de Beijing y los documentos finales de sus conferencias de examen.</t>
  </si>
  <si>
    <t>5.A. Emprender reformas que otorguen a las mujeres igualdad de derechos a los recursos económicos, así como acceso a la propiedad y al control de la tierra y otros tipos de bienes, los servicios financieros, la herencia y los recursos naturales, de conformidad con las leyes nacionales</t>
  </si>
  <si>
    <t>5.B. Mejorar el uso de la tecnología instrumental, en particular la tecnología de la información y las comunicaciones, para promover el empoderamiento de las mujeres</t>
  </si>
  <si>
    <t>5.C. Aprobar y fortalecer políticas acertadas y leyes aplicables para promover la igualdad de género y el empoderamiento de todas las mujeres y las niñas a todos los niveles</t>
  </si>
  <si>
    <t>ODS 5. Lograr la igualdad de género y empoderar a todas las mujeres y las niñas</t>
  </si>
  <si>
    <t>ODS 4 .Garantizar una educación inclusiva y equitativa de calidad y promover oportunidades de aprendizaje permanente para todos</t>
  </si>
  <si>
    <t>ODS 3. Garantizar una vida sana y promover el bienestar de todos a todas las edades</t>
  </si>
  <si>
    <r>
      <t>ODS 2. Poner fin al hambre, lograr la seguridad alimentaria y la mejora de la</t>
    </r>
    <r>
      <rPr>
        <sz val="10"/>
        <color theme="1"/>
        <rFont val="Montserrat"/>
      </rPr>
      <t xml:space="preserve"> </t>
    </r>
    <r>
      <rPr>
        <b/>
        <sz val="10"/>
        <color theme="1"/>
        <rFont val="Montserrat"/>
      </rPr>
      <t>nutrición y promover la agricultura sostenible</t>
    </r>
  </si>
  <si>
    <t>8.1. Mantener el crecimiento económico per capita de conformidad con las circunstancias nacionales y, en particular, un crecimiento del producto interno bruto de al menos el 7% anual en los países menos adelantados</t>
  </si>
  <si>
    <t>8.2. Lograr niveles más elevados de productividad económica mediante la diversificación, la modernización tecnológica y la innovación, entre otras cosas centrándose en los sectores con gran valor añadido y un uso intensivo de la mano de obra</t>
  </si>
  <si>
    <t>8.3. 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t>
  </si>
  <si>
    <t>8.4. 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</si>
  <si>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8.5. De aquí a 2030, lograr el empleo pleno y productivo y el trabajo decente para todas las mujeres y los hombres, incluidos los jóvenes y las personas con discapacidad, así como la igualdad de remuneración por trabajo de igual valor</t>
  </si>
  <si>
    <t>8.6. De aquí a 2020, reducir considerablemente la proporción de jóvenes que no están empleados y no cursan estudios ni reciben capacitación</t>
  </si>
  <si>
    <t>8.7. Adoptar medidas inmediatas y eficaces para erradicar el trabajo forzoso, poner fin a las formas contemporáneas de esclavitud y la trata de personas y asegurar la prohibición y eliminación de las peores formas de trabajo infantil, incluidos el reclutamiento y la utilización de niños soldados, y, de aquí a 2025, poner fin al trabajo infantil en todas sus formas</t>
  </si>
  <si>
    <t>8.8. Proteger los derechos laborales y promover un entorno de trabajo seguro y sin riesgos para todos los trabajadores, incluidos los trabajadores migrantes, en particular las mujeres migrantes y las personas con empleos precarios</t>
  </si>
  <si>
    <t>8.9. De aquí a 2030, elaborar y poner en práctica políticas encaminadas a promover un turismo sostenible que cree puestos de trabajo y promueva la cultura y los productos locales</t>
  </si>
  <si>
    <t>8.10. Fortalecer la capacidad de las instituciones financieras nacionales para fomentar y ampliar el acceso a los servicios bancarios, financieros y de seguros para todos</t>
  </si>
  <si>
    <t>8.A. Aumentar el apoyo a la iniciativa de ayuda para el comercio en los países en desarrollo, en particular los países menos adelantados, incluso mediante el Marco Integrado Mejorado para la Asistencia Técnica a los Países Menos Adelantados en Materia de Comercio</t>
  </si>
  <si>
    <t>8.B. De aquí a 2020, desarrollar y poner en marcha una estrategia mundial para el empleo de los jóvenes y aplicar el Pacto Mundial para el Empleo de la Organización Internacional del Trabajo</t>
  </si>
  <si>
    <t>ODS 8. Promover el crecimiento económico sostenido, inclusivo y sostenible, el empleo pleno y productivo y el trabajo decente para todos</t>
  </si>
  <si>
    <t>10.1. De aquí a 2030, lograr progresivamente y mantener el crecimiento de los ingresos del 40% más pobre de la población a una tasa superior a la media nacional</t>
  </si>
  <si>
    <t>10.2. De aquí a 2030, potenciar y promover la inclusión social, económica y política de todas las personas, independientemente de su edad, sexo, discapacidad, raza, etnia, origen, religión o situación económica u otra condición</t>
  </si>
  <si>
    <t>10.3. Garantizar la igualdad de oportunidades y reducir la desigualdad de resultados, incluso eliminando las leyes, políticas y prácticas discriminatorias y promoviendo legislaciones, políticas y medidas adecuadas a ese respecto</t>
  </si>
  <si>
    <t>10.4. Adoptar políticas, especialmente fiscales, salariales y de protección social, y lograr progresivamente una mayor igualdad</t>
  </si>
  <si>
    <t>10.5. Mejorar la reglamentación y vigilancia de las instituciones y los mercados financieros mundiales y fortalecer la aplicación de esos reglamentos</t>
  </si>
  <si>
    <t>10.6. Asegurar una mayor representación e intervención de los países en desarrollo en las decisiones adoptadas por las instituciones económicas y financieras internacionales para aumentar la eficacia, fiabilidad, rendición de cuentas y legitimidad de esas instituciones</t>
  </si>
  <si>
    <t>10.7. Facilitar la migración y la movilidad ordenadas, seguras, regulares y responsables de las personas, incluso mediante la aplicación de políticas migratorias planificadas y bien gestionadas</t>
  </si>
  <si>
    <t>10.A. Aplicar el principio del trato especial y diferenciado para los países en desarrollo, en particular los países menos adelantados, de conformidad con los acuerdos de la Organización Mundial del Comercio</t>
  </si>
  <si>
    <t>10.B. Fomentar la asistencia oficial para el desarrollo y las corrientes financieras, incluida la inversión extranjera directa, para los Estados con mayores necesidades, en particular los países menos adelantados, los países africanos, los pequeños Estados insulares en desarrollo y los países en desarrollo sin litoral, en consonancia con sus planes y programas nacionales</t>
  </si>
  <si>
    <t>10.C. De aquí a 2030, reducir a menos del 3% los costos de transacción de las remesas de los migrantes y eliminar los corredores de remesas con un costo superior al 5%</t>
  </si>
  <si>
    <t>11.1. De aquí a 2030, asegurar el acceso de todas las personas a viviendas y servicios básicos adecuados, seguros y asequibles y mejorar los barrios marginales</t>
  </si>
  <si>
    <t>11.2. De aquí a 2030, proporcionar acceso a sistemas de transporte seguros, asequibles, accesibles y sostenibles para todos y mejorar la seguridad vial, en particular mediante la ampliación del transporte público, prestando especial atención a las necesidades de las personas en situación de vulnerabilidad, las mujeres, los niños, las personas con discapacidad y las personas de edad</t>
  </si>
  <si>
    <t>11.3. De aquí a 2030, aumentar la urbanización inclusiva y sostenible y la capacidad para la planificación y la gestión participativas, integradas y sostenibles de los asentamientos humanos en todos los países</t>
  </si>
  <si>
    <t>11.4. Redoblar los esfuerzos para proteger y salvaguardar el patrimonio cultural y natural del mundo</t>
  </si>
  <si>
    <t>11.5. 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t>
  </si>
  <si>
    <t>11.6. De aquí a 2030, reducir el impacto ambiental negativo per capita de las ciudades, incluso prestando especial atención a la calidad del aire y la gestión de los desechos municipales y de otro tipo</t>
  </si>
  <si>
    <t>11.7. De aquí a 2030, proporcionar acceso universal a zonas verdes y espacios públicos seguros, inclusivos y accesibles, en particular para las mujeres y los niños, las personas de edad y las personas con discapacidad</t>
  </si>
  <si>
    <t>11.A. Apoyar los vínculos económicos, sociales y ambientales positivos entre las zonas urbanas, periurbanas y rurales fortaleciendo la planificación del desarrollo nacional y regional</t>
  </si>
  <si>
    <t>11.B. 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</si>
  <si>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11.c Proporcionar apoyo a los países menos adelantados, incluso mediante asistencia financiera y técnica, para que puedan construir edificios sostenibles y resilientes utilizando materiales locales</t>
  </si>
  <si>
    <r>
      <t>ODS 11. Lograr que las ciudades y los asentamientos</t>
    </r>
    <r>
      <rPr>
        <sz val="10"/>
        <color theme="1"/>
        <rFont val="Montserrat"/>
      </rPr>
      <t xml:space="preserve"> </t>
    </r>
    <r>
      <rPr>
        <b/>
        <sz val="10"/>
        <color theme="1"/>
        <rFont val="Montserrat"/>
      </rPr>
      <t>humanos sean inclusivos, seguros, resilientes y sostenibles</t>
    </r>
  </si>
  <si>
    <t>15.1. 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</si>
  <si>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15.2. De aquí a 2020, promover la puesta en práctica de la gestión sostenible de todos los tipos de bosques, detener la deforestación, recuperar los bosques degradados y aumentar considerablemente la forestación y la reforestación a nivel mundial</t>
  </si>
  <si>
    <t>15.3. De aquí a 2030, luchar contra la desertificación, rehabilitar las tierras y los suelos degradados, incluidas las tierras afectadas por la desertificación, la sequía y las inundaciones, y procurar lograr un mundo con efecto neutro en la degradación de las tierras</t>
  </si>
  <si>
    <t>15.4. De aquí a 2030, asegurar la conservación de los ecosistemas montañosos, incluida su diversidad biológica, a fin de mejorar su capacidad de proporcionar beneficios esenciales para el desarrollo sostenible</t>
  </si>
  <si>
    <t>15.5. Adoptar medidas urgentes y significativas para reducir la degradación de los hábitats naturales, detener la pérdida de biodiversidad y, de aquí a 2020, proteger las especies amenazadas y evitar su extinción</t>
  </si>
  <si>
    <t>15.6. Promover la participación justa y equitativa en los beneficios derivados de la utilización de los recursos genéticos y promover el acceso adecuado a esos recursos, según lo convenido internacionalmente</t>
  </si>
  <si>
    <t>15.7. Adoptar medidas urgentes para poner fin a la caza furtiva y el tráfico de especies protegidas de flora y fauna y abordar tanto la demanda como la oferta de productos ilegales de flora y fauna silvestres</t>
  </si>
  <si>
    <t>15.8. De aquí a 2020, adoptar medidas para prevenir la introducción de especies exóticas invasoras y reducir significativamente sus efectos en los ecosistemas terrestres y acuáticos y controlar o erradicar las especies prioritarias</t>
  </si>
  <si>
    <t>15.9. De aquí a 2020, integrar los valores de los ecosistemas y la biodiversidad en la planificación, los procesos de desarrollo, las estrategias de reducción de la pobreza y la contabilidad nacionales y locales</t>
  </si>
  <si>
    <t>15.A. Movilizar y aumentar significativamente los recursos financieros procedentes de todas las fuentes para conservar y utilizar de forma sostenible la biodiversidad y los ecosistemas.</t>
  </si>
  <si>
    <t>15.B. Movilizar recursos considerables de todas las fuentes y a todos los niveles para financiar la gestión forestal sostenible y proporcionar incentivos adecuados a los países en desarrollo para que promuevan dicha gestión, en particular con miras a la conservación y la reforestación</t>
  </si>
  <si>
    <t>15.C. Aumentar el apoyo mundial a la lucha contra la caza furtiva y el tráfico de especies protegidas, incluso aumentando la capacidad de las comunidades locales para perseguir oportunidades de subsistencia sostenibles</t>
  </si>
  <si>
    <t>16.1. Reducir significativamente todas las formas de violencia y las correspondientes tasas de mortalidad en todo el mundo</t>
  </si>
  <si>
    <t>16.2. Poner fin al maltrato, la explotación, la trata y todas las formas de violencia y tortura contra los niños</t>
  </si>
  <si>
    <t>16.3. Promover el estado de derecho en los planos nacional e internacional y garantizar la igualdad de acceso a la justicia para todos</t>
  </si>
  <si>
    <t>16.4. De aquí a 2030, reducir significativamente las corrientes financieras y de armas ilícitas, fortalecer la recuperación y devolución de los activos robados y luchar contra todas las formas de delincuencia organizada</t>
  </si>
  <si>
    <t>16.5. Reducir considerablemente la corrupción y el soborno en todas sus formas</t>
  </si>
  <si>
    <t>16.6. Crear a todos los niveles instituciones eficaces y transparentes que rindan cuentas</t>
  </si>
  <si>
    <t>16.7. Garantizar la adopción en todos los niveles de decisiones inclusivas, participativas y representativas que respondan a las necesidades</t>
  </si>
  <si>
    <t>16.8. Ampliar y fortalecer la participación de los países en desarrollo en las instituciones de gobernanza mundial</t>
  </si>
  <si>
    <t>16.9. De aquí a 2030, proporcionar acceso a una identidad jurídica para todos, en particular mediante el registro de nacimientos</t>
  </si>
  <si>
    <t>16.10. Garantizar el acceso público a la información y proteger las libertades fundamentales, de conformidad con las leyes nacionales y los acuerdos internacionales</t>
  </si>
  <si>
    <t>16.A. Fortalecer las instituciones nacionales pertinentes, incluso mediante la cooperación internacional, para crear a todos los niveles, particularmente en los países en desarrollo, la capacidad de prevenir la violencia y combatir el terrorismo y la delincuencia</t>
  </si>
  <si>
    <t>16.B.Promover y aplicar leyes y políticas no discriminatorias en favor del desarrollo sostenible</t>
  </si>
  <si>
    <t>ODS 16. Promover sociedades pacíficas e inclusivas para el desarrollo sostenible, facilitar el acceso a la justicia para todos y construir a todos los niveles instituciones eficaces e inclusivas que rindan cuentas</t>
  </si>
  <si>
    <t>Finanzas</t>
  </si>
  <si>
    <t>17.1. Fortalecer la movilización de recursos internos, incluso mediante la prestación de apoyo internacional a los países en desarrollo, con el fin de mejorar la capacidad nacional para recaudar ingresos fiscales y de otra índole</t>
  </si>
  <si>
    <t>17.2. Velar por que los países desarrollados cumplan plenamente sus compromisos en relación con la asistencia oficial para el desarrollo, incluido el compromiso de numerosos países desarrollados de alcanzar el objetivo de destinar el 0,7% del ingreso nacional bruto a la asistencia oficial para el desarrollo de los países en desarrollo y entre el 0,15% y el 0,20% del ingreso nacional bruto a la asistencia oficial para el desarrollo de los países menos adelantados; se alienta a los proveedores de asistencia oficial para el desarrollo a que consideren la posibilidad de fijar una meta para destinar al menos el 0,20% del ingreso nacional bruto a la asistencia oficial para el desarrollo de los países menos adelantados</t>
  </si>
  <si>
    <t>17.3. Movilizar recursos financieros adicionales de múltiples fuentes para los países en desarrollo</t>
  </si>
  <si>
    <t>17.4. Ayudar a los países en desarrollo a lograr la sostenibilidad de la deuda a largo plazo con políticas coordinadas orientadas a fomentar la financiación, el alivio y la reestructuración de la deuda, según proceda, y hacer frente a la deuda externa de los países pobres muy endeudados a fin de reducir el endeudamiento excesivo</t>
  </si>
  <si>
    <t>17.5. Adoptar y aplicar sistemas de promoción de las inversiones en favor de los países menos adelantados</t>
  </si>
  <si>
    <t>Tecnología</t>
  </si>
  <si>
    <t>17.6. Mejorar la cooperación regional e internacional Norte-Sur,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</si>
  <si>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17.7. Promover el desarrollo de tecnologías ecológicamente racionales y su transferencia, divulgación y difusión a los países en desarrollo en condiciones favorables, incluso en condiciones concesionarias y preferenciales, según lo convenido de mutuo acuerdo</t>
  </si>
  <si>
    <t>17.8. Poner en pleno funcionamiento, a más tardar en 2017, el banco de tecnología y el mecanismo de apoyo a la creación de capacidad en materia de ciencia, tecnología e innovación para los países menos adelantados y aumentar la utilización de tecnologías instrumentales, en particular la tecnología de la información y las comunicaciones</t>
  </si>
  <si>
    <t>Creación de capacidad</t>
  </si>
  <si>
    <t>17.9. Aumentar el apoyo internacional para realizar actividades de creación de capacidad eficaces y específicas en los países en desarrollo a fin de respaldar los planes nacionales de implementación de todos los Objetivos de Desarrollo Sostenible, incluso mediante la cooperación Norte-Sur, Sur-Sur y triangular</t>
  </si>
  <si>
    <t>Comercio</t>
  </si>
  <si>
    <t>17.10. Promover un sistema de comercio multilateral universal, basado en normas, abierto, no discriminatorio y equitativo en el marco de la Organización Mundial del Comercio, incluso mediante la conclusión de las negociaciones en el marco del Programa de Doha para el Desarrollo</t>
  </si>
  <si>
    <t>17.11. Aumentar significativamente las exportaciones de los países en desarrollo, en particular con miras a duplicar la participación de los países menos adelantados en las exportaciones mundiales de aquí a 2020</t>
  </si>
  <si>
    <t>17.12. Lograr la consecución oportuna del acceso a los mercados libre de derechos y contingentes de manera duradera para todos los países menos adelantados, conforme a las decisiones de la Organización Mundial del Comercio, incluso velando por que las normas de origen preferenciales aplicables a las importaciones de los países menos adelantados sean transparentes y sencillas y contribuyan a facilitar el acceso a los mercados</t>
  </si>
  <si>
    <t>Cuestiones sistémicas</t>
  </si>
  <si>
    <t>Coherencia normativa e institucional</t>
  </si>
  <si>
    <t>17.13. Aumentar la estabilidad macroeconómica mundial, incluso mediante la coordinación y coherencia de las políticas</t>
  </si>
  <si>
    <t>17.14. Mejorar la coherencia de las políticas para el desarrollo sostenible</t>
  </si>
  <si>
    <t>17.15. Respetar el margen normativo y el liderazgo de cada país para establecer y aplicar políticas de erradicación de la pobreza y desarrollo sostenible</t>
  </si>
  <si>
    <t>Alianzas entre múltiples interesados</t>
  </si>
  <si>
    <t>17.16. 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</si>
  <si>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17.17. Fomentar y promover la constitución de alianzas eficaces en las esferas pública, público-privada y de la sociedad civil, aprovechando la experiencia y las estrategias de obtención de recursos de las alianzas</t>
  </si>
  <si>
    <t>Datos, vigilancia y rendición de cuentas</t>
  </si>
  <si>
    <t>17.18. De aquí a 2020, mejorar el apoyo a la creación de capacidad prestado a los países en desarrollo, incluidos los países menos adelantados y los pequeños Estados insulares en desarrollo, para aumentar significativamente la disponibilidad de datos oportunos, fiables y de gran calidad desglosados por ingresos, sexo, edad, raza, origen étnico, estatus migratorio, discapacidad, ubicación geográfica y otras características pertinentes en los contextos nacionales</t>
  </si>
  <si>
    <t>17.19. De aquí a 2030, aprovechar las iniciativas existentes para elaborar indicadores que permitan medir los progresos en materia de desarrollo sostenible y complementen el producto interno bruto, y apoyar la creación de capacidad estadística en los países en desarrollo</t>
  </si>
  <si>
    <t>ODS 17. Fortalecer los Medios de Implementación y Revitalizar la Alianza Mundial para el Desarrollo Sostenible</t>
  </si>
  <si>
    <t>ODS 10.Reducir la desigualdad en los países y entre ellos</t>
  </si>
  <si>
    <t>ODS 15. Proteger, restablecer y promover el uso sostenible de los ecosistemas terrestres, gestionar sosteniblemente los bosques, luchar contra la desertificación, detener e invertir la degradación de las tierras y detener la pérdida de biodiversidad</t>
  </si>
  <si>
    <t>Las líneas de atención que aparecen como prevención, tratamiento, reducción de daños (marcadas en verde) son parte de las formas de atender directamente drogas</t>
  </si>
  <si>
    <t>OTROS PROYECTOS EN LOS QUE COLABORAN LAS ENTIDADES RIOD</t>
  </si>
  <si>
    <t>Las lineas de insercción social, formación y consultoria (marcadas en amarillo) pueden referirse tanto  salud como a otros temas</t>
  </si>
  <si>
    <t>La  línea "Otros proyectos con los que colaboran las entidades RIOD" hace referencia al trabajo que realizan muchas organizaciones que relacionado, por ejemplo con el medio ambiente o derechos humanos, que no pueda incluirse en inserccion social, formación o consultoria</t>
  </si>
  <si>
    <t>Información del documento:</t>
  </si>
  <si>
    <t>Duración (meses)</t>
  </si>
  <si>
    <t>Presupuesto total</t>
  </si>
  <si>
    <t>Meta Principal2</t>
  </si>
  <si>
    <t>Meta Secundaria3</t>
  </si>
  <si>
    <t>Meta Principal4</t>
  </si>
  <si>
    <t>Meta Secundaria5</t>
  </si>
  <si>
    <t>PROYECTO</t>
  </si>
  <si>
    <t>PROYECTO EJEMPLO</t>
  </si>
  <si>
    <t>TIPO DE PREVENCIÓN</t>
  </si>
  <si>
    <t>PROYECTO EJEMPLO 1</t>
  </si>
  <si>
    <t>PROYECTO EJEMPLO 2</t>
  </si>
  <si>
    <t>PROYECTO EJEMPLO 5</t>
  </si>
  <si>
    <t>PROYECTO EJEMPLO 4</t>
  </si>
  <si>
    <t>Cuenta de TIPOS DE INTERVENCIÓN (Indicar nº de personas y desagregado entre hombres y mujeres)</t>
  </si>
  <si>
    <t>LISTADO METAS</t>
  </si>
  <si>
    <t>Listado ODS</t>
  </si>
  <si>
    <t>TIPOS DE INTERVENCIÓN</t>
  </si>
  <si>
    <t>Derechos Humanos</t>
  </si>
  <si>
    <t>Entidad 1</t>
  </si>
  <si>
    <t>Entidad 2</t>
  </si>
  <si>
    <t>Entidad 3</t>
  </si>
  <si>
    <t>Entidad 4</t>
  </si>
  <si>
    <t>Entidad 5</t>
  </si>
  <si>
    <t>Entidad 6</t>
  </si>
  <si>
    <t>Entidad 7</t>
  </si>
  <si>
    <t>Entidad 8</t>
  </si>
  <si>
    <t>Entidad 9</t>
  </si>
  <si>
    <t>Entidad 10</t>
  </si>
  <si>
    <t>Entidad 11</t>
  </si>
  <si>
    <t>Peru</t>
  </si>
  <si>
    <t>Venezuela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</si>
</sst>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USD]_-;\-* #,##0.00\ [$USD]_-;_-* &quot;-&quot;??\ [$USD]_-;_-@_-"/>
  </numFmts>
  <fonts count="11">
    <font>
      <sz val="11"/>
      <color theme="1"/>
      <name val="Calibri"/>
      <family val="2"/>
      <scheme val="minor"/>
    </font>
    <font>
      <b/>
      <sz val="10"/>
      <color theme="1"/>
      <name val="Montserrat"/>
    </font>
    <font>
      <sz val="10"/>
      <color theme="1"/>
      <name val="Montserrat"/>
    </font>
    <font>
      <sz val="10"/>
      <name val="Montserrat"/>
    </font>
    <font>
      <b/>
      <sz val="10"/>
      <name val="Montserrat"/>
    </font>
    <font>
      <sz val="9"/>
      <name val="Montserrat"/>
    </font>
    <font>
      <sz val="9"/>
      <color theme="1"/>
      <name val="Montserrat"/>
    </font>
    <font>
      <b/>
      <sz val="10"/>
      <color theme="0"/>
      <name val="Montserrat"/>
    </font>
    <font>
      <b/>
      <u/>
      <sz val="9"/>
      <color theme="1"/>
      <name val="Montserrat"/>
    </font>
    <font>
      <b/>
      <sz val="9"/>
      <color theme="1"/>
      <name val="Montserrat"/>
    </font>
    <font>
      <sz val="11"/>
      <name val="Montserrat"/>
    </font>
  </fonts>
  <fills count="9">
    <fill>
      <patternFill patternType="none"/>
    </fill>
    <fill>
      <patternFill patternType="gray125"/>
    </fill>
    <fill>
      <patternFill patternType="solid">
        <fgColor rgb="FFF1C400"/>
        <bgColor indexed="64"/>
      </patternFill>
    </fill>
    <fill>
      <patternFill patternType="solid">
        <fgColor theme="9" tint="-0.249977111117893"/>
        <bgColor indexed="64"/>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s>
  <borders count="6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rgb="FFFF0000"/>
      </left>
      <right style="thin">
        <color rgb="FFFF0000"/>
      </right>
      <top style="medium">
        <color rgb="FFFF0000"/>
      </top>
      <bottom style="thin">
        <color indexed="64"/>
      </bottom>
      <diagonal/>
    </border>
    <border>
      <left style="thin">
        <color rgb="FFFF0000"/>
      </left>
      <right style="medium">
        <color rgb="FFFF0000"/>
      </right>
      <top style="medium">
        <color rgb="FFFF0000"/>
      </top>
      <bottom style="thin">
        <color rgb="FFFF0000"/>
      </bottom>
      <diagonal/>
    </border>
    <border>
      <left style="thin">
        <color rgb="FFFF0000"/>
      </left>
      <right style="medium">
        <color rgb="FFFF0000"/>
      </right>
      <top style="thin">
        <color rgb="FFFF0000"/>
      </top>
      <bottom style="thin">
        <color rgb="FFFF0000"/>
      </bottom>
      <diagonal/>
    </border>
    <border>
      <left style="thin">
        <color theme="7" tint="-0.249977111117893"/>
      </left>
      <right style="thin">
        <color theme="7" tint="-0.249977111117893"/>
      </right>
      <top style="thin">
        <color theme="7" tint="-0.249977111117893"/>
      </top>
      <bottom style="thin">
        <color theme="7" tint="-0.249977111117893"/>
      </bottom>
      <diagonal/>
    </border>
    <border>
      <left style="thin">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diagonal/>
    </border>
    <border>
      <left style="thin">
        <color rgb="FFC00000"/>
      </left>
      <right style="thin">
        <color rgb="FFC00000"/>
      </right>
      <top style="thin">
        <color rgb="FFC00000"/>
      </top>
      <bottom style="thin">
        <color rgb="FFC00000"/>
      </bottom>
      <diagonal/>
    </border>
    <border>
      <left style="thin">
        <color rgb="FFC00000"/>
      </left>
      <right style="thin">
        <color rgb="FFC00000"/>
      </right>
      <top style="thin">
        <color rgb="FFC00000"/>
      </top>
      <bottom/>
      <diagonal/>
    </border>
    <border>
      <left style="thin">
        <color theme="5"/>
      </left>
      <right style="thin">
        <color theme="5"/>
      </right>
      <top style="thin">
        <color theme="5"/>
      </top>
      <bottom style="thin">
        <color theme="5"/>
      </bottom>
      <diagonal/>
    </border>
    <border>
      <left style="thin">
        <color theme="5"/>
      </left>
      <right style="thin">
        <color theme="5"/>
      </right>
      <top style="thin">
        <color theme="5"/>
      </top>
      <bottom/>
      <diagonal/>
    </border>
    <border>
      <left style="thin">
        <color rgb="FF87200F"/>
      </left>
      <right style="thin">
        <color rgb="FF87200F"/>
      </right>
      <top style="thin">
        <color rgb="FF87200F"/>
      </top>
      <bottom style="thin">
        <color rgb="FF87200F"/>
      </bottom>
      <diagonal/>
    </border>
    <border>
      <left style="thin">
        <color rgb="FF87200F"/>
      </left>
      <right style="thin">
        <color rgb="FF87200F"/>
      </right>
      <top style="thin">
        <color rgb="FF87200F"/>
      </top>
      <bottom/>
      <diagonal/>
    </border>
    <border>
      <left style="thin">
        <color rgb="FFE60CA8"/>
      </left>
      <right style="thin">
        <color rgb="FFE60CA8"/>
      </right>
      <top style="thin">
        <color rgb="FFE60CA8"/>
      </top>
      <bottom style="thin">
        <color rgb="FFE60CA8"/>
      </bottom>
      <diagonal/>
    </border>
    <border>
      <left style="thin">
        <color rgb="FFE60CA8"/>
      </left>
      <right style="thin">
        <color rgb="FFE60CA8"/>
      </right>
      <top style="thin">
        <color rgb="FFE60CA8"/>
      </top>
      <bottom/>
      <diagonal/>
    </border>
    <border>
      <left style="thin">
        <color rgb="FFDF7913"/>
      </left>
      <right style="thin">
        <color rgb="FFDF7913"/>
      </right>
      <top style="thin">
        <color rgb="FFDF7913"/>
      </top>
      <bottom style="thin">
        <color rgb="FFDF7913"/>
      </bottom>
      <diagonal/>
    </border>
    <border>
      <left style="thin">
        <color rgb="FFDF7913"/>
      </left>
      <right style="thin">
        <color rgb="FFDF7913"/>
      </right>
      <top style="thin">
        <color rgb="FFDF7913"/>
      </top>
      <bottom/>
      <diagonal/>
    </border>
    <border>
      <left style="thin">
        <color rgb="FF29A96C"/>
      </left>
      <right style="thin">
        <color rgb="FF29A96C"/>
      </right>
      <top style="thin">
        <color rgb="FF29A96C"/>
      </top>
      <bottom style="thin">
        <color rgb="FF29A96C"/>
      </bottom>
      <diagonal/>
    </border>
    <border>
      <left style="thin">
        <color rgb="FF29A96C"/>
      </left>
      <right style="thin">
        <color rgb="FF29A96C"/>
      </right>
      <top style="thin">
        <color rgb="FF29A96C"/>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rgb="FFFF0000"/>
      </left>
      <right style="medium">
        <color rgb="FFFF0000"/>
      </right>
      <top style="thin">
        <color rgb="FFFF0000"/>
      </top>
      <bottom/>
      <diagonal/>
    </border>
    <border>
      <left style="thin">
        <color rgb="FF00B050"/>
      </left>
      <right style="thin">
        <color rgb="FF00B050"/>
      </right>
      <top/>
      <bottom style="thin">
        <color rgb="FF00B050"/>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theme="4" tint="-0.499984740745262"/>
      </left>
      <right style="thin">
        <color theme="4" tint="-0.499984740745262"/>
      </right>
      <top style="thin">
        <color theme="4" tint="-0.499984740745262"/>
      </top>
      <bottom/>
      <diagonal/>
    </border>
    <border>
      <left style="thin">
        <color rgb="FF00B050"/>
      </left>
      <right style="thin">
        <color rgb="FF00B050"/>
      </right>
      <top style="thin">
        <color theme="4" tint="0.39997558519241921"/>
      </top>
      <bottom style="thin">
        <color rgb="FF00B050"/>
      </bottom>
      <diagonal/>
    </border>
    <border>
      <left style="thin">
        <color rgb="FF87200F"/>
      </left>
      <right style="thin">
        <color rgb="FF87200F"/>
      </right>
      <top/>
      <bottom/>
      <diagonal/>
    </border>
    <border>
      <left style="thin">
        <color rgb="FF87200F"/>
      </left>
      <right style="thin">
        <color rgb="FF87200F"/>
      </right>
      <top/>
      <bottom style="thin">
        <color rgb="FFE60CA8"/>
      </bottom>
      <diagonal/>
    </border>
    <border>
      <left style="thin">
        <color theme="5"/>
      </left>
      <right style="thin">
        <color theme="5"/>
      </right>
      <top/>
      <bottom/>
      <diagonal/>
    </border>
    <border>
      <left style="thin">
        <color theme="5"/>
      </left>
      <right style="thin">
        <color theme="5"/>
      </right>
      <top/>
      <bottom style="thin">
        <color rgb="FF87200F"/>
      </bottom>
      <diagonal/>
    </border>
    <border>
      <left style="thin">
        <color rgb="FFC00000"/>
      </left>
      <right style="thin">
        <color rgb="FFC00000"/>
      </right>
      <top/>
      <bottom/>
      <diagonal/>
    </border>
    <border>
      <left style="thin">
        <color rgb="FFC00000"/>
      </left>
      <right style="thin">
        <color rgb="FFC00000"/>
      </right>
      <top/>
      <bottom style="thin">
        <color theme="5"/>
      </bottom>
      <diagonal/>
    </border>
    <border>
      <left style="thin">
        <color rgb="FF00B050"/>
      </left>
      <right style="thin">
        <color rgb="FF00B050"/>
      </right>
      <top style="thin">
        <color theme="7" tint="-0.249977111117893"/>
      </top>
      <bottom/>
      <diagonal/>
    </border>
    <border>
      <left style="thin">
        <color rgb="FF00B050"/>
      </left>
      <right style="thin">
        <color rgb="FF00B050"/>
      </right>
      <top/>
      <bottom/>
      <diagonal/>
    </border>
    <border>
      <left style="thin">
        <color rgb="FF00B050"/>
      </left>
      <right style="thin">
        <color rgb="FF00B050"/>
      </right>
      <top/>
      <bottom style="thin">
        <color rgb="FFC00000"/>
      </bottom>
      <diagonal/>
    </border>
    <border>
      <left style="thin">
        <color theme="7" tint="-0.249977111117893"/>
      </left>
      <right style="thin">
        <color theme="7" tint="-0.249977111117893"/>
      </right>
      <top style="thin">
        <color theme="7" tint="-0.249977111117893"/>
      </top>
      <bottom/>
      <diagonal/>
    </border>
    <border>
      <left style="thin">
        <color theme="7" tint="-0.249977111117893"/>
      </left>
      <right style="thin">
        <color theme="7" tint="-0.249977111117893"/>
      </right>
      <top/>
      <bottom/>
      <diagonal/>
    </border>
    <border>
      <left style="thin">
        <color theme="7" tint="-0.249977111117893"/>
      </left>
      <right style="thin">
        <color theme="7" tint="-0.249977111117893"/>
      </right>
      <top/>
      <bottom style="thin">
        <color theme="7" tint="-0.249977111117893"/>
      </bottom>
      <diagonal/>
    </border>
    <border>
      <left style="medium">
        <color rgb="FFFF0000"/>
      </left>
      <right style="thin">
        <color rgb="FFFF0000"/>
      </right>
      <top style="medium">
        <color rgb="FFFF0000"/>
      </top>
      <bottom/>
      <diagonal/>
    </border>
    <border>
      <left style="medium">
        <color rgb="FFFF0000"/>
      </left>
      <right style="thin">
        <color rgb="FFFF0000"/>
      </right>
      <top/>
      <bottom/>
      <diagonal/>
    </border>
    <border>
      <left style="medium">
        <color rgb="FFFF0000"/>
      </left>
      <right style="thin">
        <color rgb="FFFF0000"/>
      </right>
      <top/>
      <bottom style="thin">
        <color theme="7" tint="-0.249977111117893"/>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thin">
        <color theme="4" tint="-0.499984740745262"/>
      </bottom>
      <diagonal/>
    </border>
    <border>
      <left style="thin">
        <color theme="4" tint="-0.249977111117893"/>
      </left>
      <right style="thin">
        <color theme="4" tint="-0.249977111117893"/>
      </right>
      <top/>
      <bottom/>
      <diagonal/>
    </border>
    <border>
      <left style="thin">
        <color theme="4" tint="-0.249977111117893"/>
      </left>
      <right style="thin">
        <color theme="4" tint="-0.249977111117893"/>
      </right>
      <top/>
      <bottom style="thin">
        <color theme="4" tint="-0.499984740745262"/>
      </bottom>
      <diagonal/>
    </border>
    <border>
      <left style="thin">
        <color rgb="FF29A96C"/>
      </left>
      <right style="thin">
        <color rgb="FF29A96C"/>
      </right>
      <top/>
      <bottom/>
      <diagonal/>
    </border>
    <border>
      <left style="thin">
        <color rgb="FF29A96C"/>
      </left>
      <right style="thin">
        <color rgb="FF29A96C"/>
      </right>
      <top/>
      <bottom style="thin">
        <color theme="4" tint="-0.249977111117893"/>
      </bottom>
      <diagonal/>
    </border>
    <border>
      <left style="thin">
        <color rgb="FFDF7913"/>
      </left>
      <right style="thin">
        <color rgb="FFDF7913"/>
      </right>
      <top/>
      <bottom/>
      <diagonal/>
    </border>
    <border>
      <left style="thin">
        <color rgb="FFDF7913"/>
      </left>
      <right style="thin">
        <color rgb="FFDF7913"/>
      </right>
      <top/>
      <bottom style="thin">
        <color rgb="FF29A96C"/>
      </bottom>
      <diagonal/>
    </border>
    <border>
      <left style="thin">
        <color rgb="FFE60CA8"/>
      </left>
      <right style="thin">
        <color rgb="FFE60CA8"/>
      </right>
      <top/>
      <bottom/>
      <diagonal/>
    </border>
    <border>
      <left style="thin">
        <color rgb="FFE60CA8"/>
      </left>
      <right style="thin">
        <color rgb="FFE60CA8"/>
      </right>
      <top/>
      <bottom style="thin">
        <color rgb="FFDF7913"/>
      </bottom>
      <diagonal/>
    </border>
  </borders>
  <cellStyleXfs count="1">
    <xf numFmtId="0" fontId="0" fillId="0" borderId="0"/>
  </cellStyleXfs>
  <cellXfs count="138">
    <xf numFmtId="0" fontId="0" fillId="0" borderId="0" xfId="0"/>
    <xf numFmtId="0" fontId="2" fillId="0" borderId="3" xfId="0" applyFont="1" applyBorder="1"/>
    <xf numFmtId="0" fontId="2" fillId="0" borderId="3" xfId="0" applyFont="1" applyBorder="1" applyAlignment="1">
      <alignment horizontal="center"/>
    </xf>
    <xf numFmtId="0" fontId="2" fillId="0" borderId="3" xfId="0" applyFont="1" applyBorder="1" applyProtection="1">
      <protection locked="0"/>
    </xf>
    <xf numFmtId="0" fontId="3" fillId="0" borderId="3" xfId="0" applyFont="1" applyBorder="1"/>
    <xf numFmtId="0" fontId="2" fillId="0" borderId="4" xfId="0" applyFont="1" applyBorder="1" applyAlignment="1">
      <alignment horizontal="left" vertical="top"/>
    </xf>
    <xf numFmtId="0" fontId="2" fillId="0" borderId="3" xfId="0" applyFont="1" applyBorder="1" applyAlignment="1" applyProtection="1">
      <alignment horizontal="center"/>
      <protection locked="0"/>
    </xf>
    <xf numFmtId="0" fontId="0" fillId="0" borderId="3" xfId="0" applyBorder="1"/>
    <xf numFmtId="0" fontId="2" fillId="0" borderId="3" xfId="0" applyFont="1" applyBorder="1" applyAlignment="1" applyProtection="1">
      <alignment horizontal="center" vertical="top"/>
      <protection locked="0"/>
    </xf>
    <xf numFmtId="0" fontId="0" fillId="0" borderId="0" xfId="0" applyAlignment="1">
      <alignment horizontal="center" vertical="top"/>
    </xf>
    <xf numFmtId="0" fontId="2" fillId="0" borderId="3" xfId="0" applyFont="1" applyBorder="1" applyAlignment="1">
      <alignment horizontal="left" vertical="top"/>
    </xf>
    <xf numFmtId="0" fontId="0" fillId="0" borderId="2" xfId="0" applyBorder="1"/>
    <xf numFmtId="0" fontId="1" fillId="2" borderId="8" xfId="0" applyFont="1" applyFill="1" applyBorder="1" applyAlignment="1">
      <alignment horizontal="left" vertical="justify"/>
    </xf>
    <xf numFmtId="0" fontId="1" fillId="2" borderId="5" xfId="0" applyFont="1" applyFill="1" applyBorder="1" applyAlignment="1">
      <alignment horizontal="left" vertical="justify"/>
    </xf>
    <xf numFmtId="0" fontId="1" fillId="2" borderId="5" xfId="0" applyFont="1" applyFill="1" applyBorder="1" applyAlignment="1">
      <alignment horizontal="center" vertical="top"/>
    </xf>
    <xf numFmtId="0" fontId="0" fillId="0" borderId="7" xfId="0" applyBorder="1"/>
    <xf numFmtId="0" fontId="0" fillId="0" borderId="4" xfId="0" applyBorder="1"/>
    <xf numFmtId="0" fontId="2" fillId="0" borderId="4" xfId="0" applyFont="1" applyBorder="1" applyAlignment="1" applyProtection="1">
      <alignment horizontal="left" vertical="justify"/>
      <protection locked="0"/>
    </xf>
    <xf numFmtId="0" fontId="2" fillId="0" borderId="4" xfId="0" applyFont="1" applyBorder="1" applyAlignment="1" applyProtection="1">
      <alignment horizontal="center" vertical="top"/>
      <protection locked="0"/>
    </xf>
    <xf numFmtId="0" fontId="1" fillId="2" borderId="9" xfId="0" applyFont="1" applyFill="1" applyBorder="1" applyAlignment="1">
      <alignment horizontal="center" vertical="top"/>
    </xf>
    <xf numFmtId="164" fontId="2" fillId="0" borderId="3" xfId="0" applyNumberFormat="1" applyFont="1" applyBorder="1" applyAlignment="1" applyProtection="1">
      <alignment horizontal="center" vertical="top"/>
      <protection locked="0"/>
    </xf>
    <xf numFmtId="164" fontId="2" fillId="0" borderId="1" xfId="0" applyNumberFormat="1" applyFont="1" applyBorder="1" applyAlignment="1" applyProtection="1">
      <alignment horizontal="center" vertical="top"/>
      <protection locked="0"/>
    </xf>
    <xf numFmtId="164" fontId="2" fillId="0" borderId="4" xfId="0" applyNumberFormat="1" applyFont="1" applyBorder="1" applyAlignment="1" applyProtection="1">
      <alignment horizontal="center" vertical="top"/>
      <protection locked="0"/>
    </xf>
    <xf numFmtId="164" fontId="2" fillId="0" borderId="6" xfId="0" applyNumberFormat="1" applyFont="1" applyBorder="1" applyAlignment="1" applyProtection="1">
      <alignment horizontal="center" vertical="top"/>
      <protection locked="0"/>
    </xf>
    <xf numFmtId="0" fontId="2" fillId="0" borderId="4" xfId="0" applyFont="1" applyBorder="1" applyAlignment="1" applyProtection="1">
      <alignment horizontal="center" vertical="justify"/>
      <protection locked="0"/>
    </xf>
    <xf numFmtId="49" fontId="2" fillId="0" borderId="3" xfId="0" applyNumberFormat="1" applyFont="1" applyBorder="1" applyAlignment="1" applyProtection="1">
      <alignment horizontal="center" vertical="top"/>
      <protection locked="0"/>
    </xf>
    <xf numFmtId="0" fontId="2" fillId="0" borderId="4" xfId="0" applyNumberFormat="1" applyFont="1" applyBorder="1" applyAlignment="1" applyProtection="1">
      <alignment horizontal="center" vertical="top"/>
      <protection locked="0"/>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6" fillId="0" borderId="15"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18" xfId="0" applyFont="1" applyBorder="1" applyAlignment="1">
      <alignment horizontal="justify" vertical="center" wrapText="1"/>
    </xf>
    <xf numFmtId="0" fontId="6" fillId="0" borderId="19" xfId="0" applyFont="1" applyBorder="1" applyAlignment="1">
      <alignment horizontal="justify" vertical="center" wrapText="1"/>
    </xf>
    <xf numFmtId="0" fontId="6" fillId="0" borderId="20" xfId="0" applyFont="1" applyBorder="1" applyAlignment="1">
      <alignment horizontal="justify" vertical="center" wrapText="1"/>
    </xf>
    <xf numFmtId="0" fontId="6" fillId="0" borderId="21" xfId="0" applyFont="1" applyBorder="1" applyAlignment="1">
      <alignment horizontal="justify" vertical="center" wrapText="1"/>
    </xf>
    <xf numFmtId="0" fontId="6" fillId="0" borderId="22" xfId="0" applyFont="1" applyBorder="1" applyAlignment="1">
      <alignment horizontal="justify" vertical="center" wrapText="1"/>
    </xf>
    <xf numFmtId="0" fontId="6" fillId="0" borderId="23" xfId="0" applyFont="1" applyBorder="1" applyAlignment="1">
      <alignment horizontal="justify" vertical="center" wrapText="1"/>
    </xf>
    <xf numFmtId="0" fontId="6" fillId="0" borderId="24" xfId="0" applyFont="1" applyBorder="1" applyAlignment="1">
      <alignment horizontal="justify" vertical="center" wrapText="1"/>
    </xf>
    <xf numFmtId="0" fontId="6" fillId="0" borderId="25" xfId="0" applyFont="1" applyBorder="1" applyAlignment="1">
      <alignment horizontal="justify" vertical="center" wrapText="1"/>
    </xf>
    <xf numFmtId="0" fontId="6" fillId="0" borderId="26" xfId="0" applyFont="1" applyBorder="1" applyAlignment="1">
      <alignment horizontal="justify" vertical="center" wrapText="1"/>
    </xf>
    <xf numFmtId="0" fontId="6" fillId="0" borderId="27" xfId="0" applyFont="1" applyBorder="1" applyAlignment="1">
      <alignment horizontal="justify" vertical="center" wrapText="1"/>
    </xf>
    <xf numFmtId="0" fontId="6" fillId="0" borderId="28" xfId="0" applyFont="1" applyBorder="1" applyAlignment="1">
      <alignment horizontal="justify" vertical="center" wrapText="1"/>
    </xf>
    <xf numFmtId="0" fontId="6" fillId="0" borderId="29" xfId="0" applyFont="1" applyBorder="1" applyAlignment="1">
      <alignment horizontal="justify" vertical="center" wrapText="1"/>
    </xf>
    <xf numFmtId="0" fontId="6" fillId="0" borderId="30" xfId="0" applyFont="1" applyBorder="1" applyAlignment="1">
      <alignment horizontal="justify" vertical="center" wrapText="1"/>
    </xf>
    <xf numFmtId="0" fontId="6" fillId="0" borderId="31" xfId="0" applyFont="1" applyBorder="1" applyAlignment="1">
      <alignment horizontal="justify" vertical="center" wrapText="1"/>
    </xf>
    <xf numFmtId="0" fontId="8" fillId="0" borderId="32" xfId="0" applyFont="1" applyBorder="1" applyAlignment="1">
      <alignment vertical="center" wrapText="1"/>
    </xf>
    <xf numFmtId="0" fontId="6" fillId="0" borderId="32" xfId="0" applyFont="1" applyBorder="1" applyAlignment="1">
      <alignment horizontal="justify" vertical="center" wrapText="1"/>
    </xf>
    <xf numFmtId="0" fontId="9" fillId="0" borderId="32" xfId="0" applyFont="1" applyBorder="1" applyAlignment="1">
      <alignment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5" fillId="0" borderId="33" xfId="0" applyFont="1" applyBorder="1" applyAlignment="1">
      <alignment horizontal="justify" vertical="center" wrapText="1"/>
    </xf>
    <xf numFmtId="0" fontId="6" fillId="0" borderId="34" xfId="0" applyFont="1" applyBorder="1" applyAlignment="1">
      <alignment horizontal="justify" vertical="center" wrapText="1"/>
    </xf>
    <xf numFmtId="0" fontId="0" fillId="5" borderId="0" xfId="0" applyFill="1"/>
    <xf numFmtId="0" fontId="0" fillId="0" borderId="36" xfId="0" applyBorder="1"/>
    <xf numFmtId="0" fontId="1" fillId="5" borderId="2" xfId="0" applyFont="1" applyFill="1" applyBorder="1" applyAlignment="1">
      <alignment horizontal="center"/>
    </xf>
    <xf numFmtId="0" fontId="1" fillId="5" borderId="3" xfId="0" applyFont="1" applyFill="1" applyBorder="1" applyAlignment="1">
      <alignment horizontal="center"/>
    </xf>
    <xf numFmtId="0" fontId="1" fillId="5" borderId="3" xfId="0" applyFont="1" applyFill="1" applyBorder="1"/>
    <xf numFmtId="49" fontId="1" fillId="5" borderId="3" xfId="0" applyNumberFormat="1" applyFont="1" applyFill="1" applyBorder="1" applyAlignment="1">
      <alignment horizontal="center" vertical="top"/>
    </xf>
    <xf numFmtId="0" fontId="1" fillId="5" borderId="3" xfId="0" applyFont="1" applyFill="1" applyBorder="1" applyAlignment="1">
      <alignment horizontal="center" vertical="top"/>
    </xf>
    <xf numFmtId="0" fontId="1" fillId="5" borderId="1" xfId="0" applyFont="1" applyFill="1" applyBorder="1" applyAlignment="1">
      <alignment horizontal="center" vertical="top"/>
    </xf>
    <xf numFmtId="0" fontId="0" fillId="6" borderId="0" xfId="0" applyFill="1"/>
    <xf numFmtId="0" fontId="1" fillId="6" borderId="2" xfId="0" applyFont="1" applyFill="1" applyBorder="1" applyAlignment="1">
      <alignment horizontal="center"/>
    </xf>
    <xf numFmtId="0" fontId="1" fillId="6" borderId="3" xfId="0" applyFont="1" applyFill="1" applyBorder="1" applyAlignment="1">
      <alignment horizontal="center"/>
    </xf>
    <xf numFmtId="0" fontId="1" fillId="6" borderId="3" xfId="0" applyFont="1" applyFill="1" applyBorder="1"/>
    <xf numFmtId="49" fontId="1" fillId="6" borderId="3" xfId="0" applyNumberFormat="1" applyFont="1" applyFill="1" applyBorder="1" applyAlignment="1">
      <alignment horizontal="center" vertical="top"/>
    </xf>
    <xf numFmtId="0" fontId="1" fillId="6" borderId="3" xfId="0" applyFont="1" applyFill="1" applyBorder="1" applyAlignment="1">
      <alignment horizontal="center" vertical="top"/>
    </xf>
    <xf numFmtId="0" fontId="1" fillId="6" borderId="1" xfId="0" applyFont="1" applyFill="1" applyBorder="1" applyAlignment="1">
      <alignment horizontal="center" vertical="top"/>
    </xf>
    <xf numFmtId="0" fontId="1" fillId="6" borderId="3" xfId="0" applyFont="1" applyFill="1" applyBorder="1" applyAlignment="1">
      <alignment horizontal="left"/>
    </xf>
    <xf numFmtId="0" fontId="0" fillId="7" borderId="0" xfId="0" applyFill="1"/>
    <xf numFmtId="0" fontId="2" fillId="0" borderId="35" xfId="0" applyFont="1" applyFill="1" applyBorder="1" applyAlignment="1" applyProtection="1">
      <alignment horizontal="center" vertical="top"/>
      <protection locked="0"/>
    </xf>
    <xf numFmtId="0" fontId="2" fillId="0" borderId="37" xfId="0" applyFont="1" applyBorder="1" applyAlignment="1" applyProtection="1">
      <alignment horizontal="center"/>
      <protection locked="0"/>
    </xf>
    <xf numFmtId="0" fontId="2" fillId="0" borderId="37" xfId="0" applyFont="1" applyBorder="1" applyAlignment="1">
      <alignment horizontal="center"/>
    </xf>
    <xf numFmtId="0" fontId="2" fillId="0" borderId="37" xfId="0" applyFont="1" applyBorder="1" applyAlignment="1" applyProtection="1">
      <alignment horizontal="center" vertical="top"/>
      <protection locked="0"/>
    </xf>
    <xf numFmtId="0" fontId="0" fillId="0" borderId="0" xfId="0" pivotButton="1"/>
    <xf numFmtId="0" fontId="0" fillId="0" borderId="0" xfId="0" applyNumberFormat="1"/>
    <xf numFmtId="0" fontId="0" fillId="8" borderId="0" xfId="0" applyFill="1" applyAlignment="1">
      <alignment horizontal="center"/>
    </xf>
    <xf numFmtId="0" fontId="1" fillId="8" borderId="3" xfId="0" applyFont="1" applyFill="1" applyBorder="1" applyAlignment="1">
      <alignment horizontal="center"/>
    </xf>
    <xf numFmtId="49" fontId="1" fillId="8" borderId="3" xfId="0" applyNumberFormat="1" applyFont="1" applyFill="1" applyBorder="1" applyAlignment="1">
      <alignment horizontal="center" vertical="top"/>
    </xf>
    <xf numFmtId="0" fontId="1" fillId="8" borderId="3" xfId="0" applyFont="1" applyFill="1" applyBorder="1" applyAlignment="1">
      <alignment horizontal="center" vertical="top"/>
    </xf>
    <xf numFmtId="0" fontId="1" fillId="8" borderId="1" xfId="0" applyFont="1" applyFill="1" applyBorder="1" applyAlignment="1">
      <alignment horizontal="center" vertical="top"/>
    </xf>
    <xf numFmtId="0" fontId="1" fillId="8" borderId="35" xfId="0" applyFont="1" applyFill="1" applyBorder="1" applyAlignment="1">
      <alignment horizontal="center" vertical="top"/>
    </xf>
    <xf numFmtId="164" fontId="2" fillId="0" borderId="37" xfId="0" applyNumberFormat="1" applyFont="1" applyBorder="1" applyAlignment="1" applyProtection="1">
      <alignment horizontal="center" vertical="top"/>
      <protection locked="0"/>
    </xf>
    <xf numFmtId="164" fontId="2" fillId="0" borderId="35" xfId="0" applyNumberFormat="1" applyFont="1" applyBorder="1" applyAlignment="1" applyProtection="1">
      <alignment horizontal="center" vertical="top"/>
      <protection locked="0"/>
    </xf>
    <xf numFmtId="164" fontId="0" fillId="0" borderId="0" xfId="0" applyNumberFormat="1"/>
    <xf numFmtId="0" fontId="6" fillId="0" borderId="38" xfId="0" applyFont="1" applyBorder="1" applyAlignment="1">
      <alignment horizontal="justify" vertical="center" wrapText="1"/>
    </xf>
    <xf numFmtId="0" fontId="0" fillId="0" borderId="0" xfId="0" applyAlignment="1">
      <alignment horizontal="left" vertical="top"/>
    </xf>
    <xf numFmtId="0" fontId="4" fillId="4" borderId="12" xfId="0" applyFont="1" applyFill="1" applyBorder="1" applyAlignment="1">
      <alignment horizontal="left" vertical="top" wrapText="1"/>
    </xf>
    <xf numFmtId="0" fontId="1" fillId="0" borderId="15" xfId="0" applyFont="1" applyBorder="1" applyAlignment="1">
      <alignment horizontal="left" vertical="top" wrapText="1"/>
    </xf>
    <xf numFmtId="0" fontId="1" fillId="4" borderId="39" xfId="0" applyFont="1" applyFill="1" applyBorder="1" applyAlignment="1">
      <alignment horizontal="left" vertical="top" wrapText="1"/>
    </xf>
    <xf numFmtId="0" fontId="1" fillId="0" borderId="18" xfId="0" applyFont="1" applyBorder="1" applyAlignment="1">
      <alignment horizontal="left" vertical="top" wrapText="1"/>
    </xf>
    <xf numFmtId="0" fontId="1" fillId="4" borderId="20" xfId="0" applyFont="1" applyFill="1" applyBorder="1" applyAlignment="1">
      <alignment horizontal="left" vertical="top" wrapText="1"/>
    </xf>
    <xf numFmtId="0" fontId="1" fillId="0" borderId="22" xfId="0" applyFont="1" applyBorder="1" applyAlignment="1">
      <alignment horizontal="left" vertical="top" wrapText="1"/>
    </xf>
    <xf numFmtId="0" fontId="1" fillId="4" borderId="24" xfId="0" applyFont="1" applyFill="1" applyBorder="1" applyAlignment="1">
      <alignment horizontal="left" vertical="top" wrapText="1"/>
    </xf>
    <xf numFmtId="0" fontId="1" fillId="0" borderId="26" xfId="0" applyFont="1" applyBorder="1" applyAlignment="1">
      <alignment horizontal="left" vertical="top" wrapText="1"/>
    </xf>
    <xf numFmtId="0" fontId="1" fillId="4" borderId="28" xfId="0" applyFont="1" applyFill="1" applyBorder="1" applyAlignment="1">
      <alignment horizontal="left" vertical="top" wrapText="1"/>
    </xf>
    <xf numFmtId="0" fontId="1" fillId="0" borderId="30" xfId="0" applyFont="1" applyBorder="1" applyAlignment="1">
      <alignment horizontal="left" vertical="top" wrapText="1"/>
    </xf>
    <xf numFmtId="0" fontId="0" fillId="0" borderId="0" xfId="0" applyAlignment="1">
      <alignment horizontal="center" vertical="center"/>
    </xf>
    <xf numFmtId="0" fontId="1" fillId="4" borderId="38" xfId="0" applyFont="1" applyFill="1" applyBorder="1" applyAlignment="1">
      <alignment horizontal="left" vertical="top" wrapText="1"/>
    </xf>
    <xf numFmtId="49" fontId="2" fillId="0" borderId="3" xfId="0" applyNumberFormat="1" applyFont="1" applyBorder="1" applyAlignment="1" applyProtection="1">
      <alignment horizontal="left"/>
      <protection locked="0"/>
    </xf>
    <xf numFmtId="49" fontId="4" fillId="6" borderId="3" xfId="0" applyNumberFormat="1" applyFont="1" applyFill="1" applyBorder="1" applyAlignment="1">
      <alignment horizontal="center" vertical="top"/>
    </xf>
    <xf numFmtId="0" fontId="10" fillId="0" borderId="3" xfId="0" applyFont="1" applyBorder="1" applyAlignment="1" applyProtection="1">
      <alignment horizontal="center"/>
      <protection locked="0"/>
    </xf>
    <xf numFmtId="49" fontId="2" fillId="0" borderId="3" xfId="0" applyNumberFormat="1" applyFont="1" applyBorder="1" applyAlignment="1" applyProtection="1">
      <alignment horizontal="center" vertical="top" wrapText="1"/>
      <protection locked="0"/>
    </xf>
    <xf numFmtId="49" fontId="2" fillId="0" borderId="3" xfId="0" applyNumberFormat="1" applyFont="1" applyBorder="1" applyAlignment="1" applyProtection="1">
      <alignment horizontal="left" wrapText="1"/>
      <protection locked="0"/>
    </xf>
    <xf numFmtId="0" fontId="1" fillId="0" borderId="23"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63" xfId="0" applyFont="1" applyBorder="1" applyAlignment="1">
      <alignment horizontal="center" vertical="center" wrapText="1"/>
    </xf>
    <xf numFmtId="0" fontId="1" fillId="0" borderId="64"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61"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59" xfId="0" applyFont="1" applyBorder="1" applyAlignment="1">
      <alignment horizontal="center" vertical="center" wrapText="1"/>
    </xf>
    <xf numFmtId="0" fontId="1" fillId="0" borderId="6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58"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56" xfId="0" applyFont="1" applyBorder="1" applyAlignment="1">
      <alignment horizontal="center" vertical="center" wrapText="1"/>
    </xf>
    <xf numFmtId="0" fontId="0" fillId="0" borderId="0" xfId="0" applyFill="1" applyBorder="1" applyAlignment="1">
      <alignment horizontal="center"/>
    </xf>
  </cellXfs>
  <cellStyles count="1">
    <cellStyle name="Normal" xfId="0" builtinId="0"/>
  </cellStyles>
  <dxfs count="78">
    <dxf>
      <border outline="0">
        <bottom style="thin">
          <color theme="4" tint="-0.499984740745262"/>
        </bottom>
      </border>
    </dxf>
    <dxf>
      <alignment horizontal="center" vertical="center" textRotation="0" wrapText="0" indent="0" justifyLastLine="0" shrinkToFit="0" readingOrder="0"/>
    </dxf>
    <dxf>
      <font>
        <b val="0"/>
        <i val="0"/>
        <strike val="0"/>
        <condense val="0"/>
        <extend val="0"/>
        <outline val="0"/>
        <shadow val="0"/>
        <u val="none"/>
        <vertAlign val="baseline"/>
        <sz val="9"/>
        <color theme="1"/>
        <name val="Montserrat"/>
        <scheme val="none"/>
      </font>
      <alignment horizontal="justify" vertical="center" textRotation="0" wrapText="1" indent="0" justifyLastLine="0" shrinkToFit="0" readingOrder="0"/>
      <border diagonalUp="0" diagonalDown="0">
        <left style="thin">
          <color theme="4" tint="-0.499984740745262"/>
        </left>
        <right style="thin">
          <color theme="4" tint="-0.499984740745262"/>
        </right>
        <top style="thin">
          <color theme="4" tint="-0.499984740745262"/>
        </top>
        <bottom style="thin">
          <color theme="4" tint="-0.499984740745262"/>
        </bottom>
        <vertical/>
        <horizontal/>
      </border>
    </dxf>
    <dxf>
      <border outline="0">
        <bottom style="thin">
          <color theme="4" tint="-0.499984740745262"/>
        </bottom>
      </border>
    </dxf>
    <dxf>
      <font>
        <b val="0"/>
        <i val="0"/>
        <strike val="0"/>
        <condense val="0"/>
        <extend val="0"/>
        <outline val="0"/>
        <shadow val="0"/>
        <u val="none"/>
        <vertAlign val="baseline"/>
        <sz val="9"/>
        <color theme="1"/>
        <name val="Montserrat"/>
        <scheme val="none"/>
      </font>
      <alignment horizontal="justify" vertical="center" textRotation="0" wrapText="1" indent="0" justifyLastLine="0" shrinkToFit="0" readingOrder="0"/>
    </dxf>
    <dxf>
      <numFmt numFmtId="164" formatCode="_-* #,##0.00\ [$USD]_-;\-* #,##0.00\ [$USD]_-;_-* &quot;-&quot;??\ [$USD]_-;_-@_-"/>
    </dxf>
    <dxf>
      <font>
        <b val="0"/>
        <i val="0"/>
        <strike val="0"/>
        <condense val="0"/>
        <extend val="0"/>
        <outline val="0"/>
        <shadow val="0"/>
        <u val="none"/>
        <vertAlign val="baseline"/>
        <sz val="10"/>
        <color theme="1"/>
        <name val="Montserrat"/>
        <scheme val="none"/>
      </font>
      <numFmt numFmtId="164" formatCode="_-* #,##0.00\ [$USD]_-;\-* #,##0.00\ [$USD]_-;_-* &quot;-&quot;??\ [$USD]_-;_-@_-"/>
      <alignment horizontal="center" vertical="top"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0"/>
        <color theme="1"/>
        <name val="Montserrat"/>
        <scheme val="none"/>
      </font>
      <numFmt numFmtId="164" formatCode="_-* #,##0.00\ [$USD]_-;\-* #,##0.00\ [$USD]_-;_-* &quot;-&quot;??\ [$USD]_-;_-@_-"/>
      <alignment horizontal="center"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Montserrat"/>
        <scheme val="none"/>
      </font>
      <numFmt numFmtId="164" formatCode="_-* #,##0.00\ [$USD]_-;\-* #,##0.00\ [$USD]_-;_-* &quot;-&quot;??\ [$USD]_-;_-@_-"/>
      <alignment horizontal="center" vertical="top"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theme="1"/>
        <name val="Montserrat"/>
        <scheme val="none"/>
      </font>
      <numFmt numFmtId="164" formatCode="_-* #,##0.00\ [$USD]_-;\-* #,##0.00\ [$USD]_-;_-* &quot;-&quot;??\ [$USD]_-;_-@_-"/>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theme="1"/>
        <name val="Montserrat"/>
        <scheme val="none"/>
      </font>
      <numFmt numFmtId="30" formatCode="@"/>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theme="1"/>
        <name val="Montserrat"/>
        <scheme val="none"/>
      </font>
      <numFmt numFmtId="30" formatCode="@"/>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Montserrat"/>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Montserrat"/>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Montserrat"/>
        <scheme val="none"/>
      </font>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theme="1"/>
        <name val="Montserrat"/>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Montserrat"/>
        <scheme val="none"/>
      </font>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theme="1"/>
        <name val="Montserrat"/>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outline="0">
        <left/>
        <right style="thin">
          <color indexed="64"/>
        </right>
        <top/>
        <bottom/>
      </border>
    </dxf>
    <dxf>
      <border diagonalUp="0" diagonalDown="0">
        <left/>
        <right style="thin">
          <color indexed="64"/>
        </right>
        <top style="thin">
          <color indexed="64"/>
        </top>
        <bottom style="thin">
          <color indexed="64"/>
        </bottom>
        <vertical/>
        <horizontal/>
      </border>
    </dxf>
    <dxf>
      <border diagonalUp="0" diagonalDown="0" outline="0">
        <left/>
        <right style="thin">
          <color indexed="64"/>
        </right>
        <top/>
        <bottom/>
      </border>
    </dxf>
    <dxf>
      <border diagonalUp="0" diagonalDown="0">
        <left/>
        <right style="thin">
          <color indexed="64"/>
        </right>
        <top style="thin">
          <color indexed="64"/>
        </top>
        <bottom style="thin">
          <color indexed="64"/>
        </bottom>
        <vertical/>
        <horizontal/>
      </border>
    </dxf>
    <dxf>
      <fill>
        <patternFill>
          <fgColor indexed="64"/>
          <bgColor theme="9"/>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Montserrat"/>
        <scheme val="none"/>
      </font>
      <numFmt numFmtId="164" formatCode="_-* #,##0.00\ [$USD]_-;\-* #,##0.00\ [$USD]_-;_-* &quot;-&quot;??\ [$USD]_-;_-@_-"/>
      <alignment horizontal="center" vertical="top"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0"/>
        <color theme="1"/>
        <name val="Montserrat"/>
        <scheme val="none"/>
      </font>
      <numFmt numFmtId="164" formatCode="_-* #,##0.00\ [$USD]_-;\-* #,##0.00\ [$USD]_-;_-* &quot;-&quot;??\ [$USD]_-;_-@_-"/>
      <alignment horizontal="center"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Montserrat"/>
        <scheme val="none"/>
      </font>
      <numFmt numFmtId="164" formatCode="_-* #,##0.00\ [$USD]_-;\-* #,##0.00\ [$USD]_-;_-* &quot;-&quot;??\ [$USD]_-;_-@_-"/>
      <alignment horizontal="center" vertical="top"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ontserrat"/>
        <scheme val="none"/>
      </font>
      <numFmt numFmtId="164" formatCode="_-* #,##0.00\ [$USD]_-;\-* #,##0.00\ [$USD]_-;_-* &quot;-&quot;??\ [$USD]_-;_-@_-"/>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Montserrat"/>
        <scheme val="none"/>
      </font>
      <numFmt numFmtId="0" formatCode="General"/>
      <alignment horizontal="center" vertical="top"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ontserrat"/>
        <scheme val="none"/>
      </font>
      <numFmt numFmtId="30" formatCode="@"/>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ontserrat"/>
        <scheme val="none"/>
      </font>
      <numFmt numFmtId="30" formatCode="@"/>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Montserrat"/>
        <scheme val="none"/>
      </font>
      <alignment horizontal="center" vertical="justify"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ontserrat"/>
        <scheme val="none"/>
      </font>
      <alignment horizontal="left" vertical="justify"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Montserrat"/>
        <scheme val="none"/>
      </font>
      <alignment horizontal="left" vertical="justify"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ontserrat"/>
        <scheme val="none"/>
      </font>
      <alignment horizontal="left" vertical="justify"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Montserrat"/>
        <scheme val="none"/>
      </font>
      <alignment horizontal="left" vertical="justify"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ontserrat"/>
        <scheme val="none"/>
      </font>
      <alignment horizontal="left" vertical="justify"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Montserrat"/>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Montserrat"/>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right style="thin">
          <color indexed="64"/>
        </right>
        <top style="thin">
          <color indexed="64"/>
        </top>
        <bottom/>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ontserrat"/>
        <scheme val="none"/>
      </font>
      <alignment horizontal="center" vertical="top"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1"/>
        <name val="Montserrat"/>
        <scheme val="none"/>
      </font>
      <fill>
        <patternFill patternType="solid">
          <fgColor indexed="64"/>
          <bgColor rgb="FFF1C400"/>
        </patternFill>
      </fill>
      <alignment horizontal="center" vertical="top"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29A96C"/>
      <color rgb="FFDF7913"/>
      <color rgb="FFE60CA8"/>
      <color rgb="FF872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microsoft.com/office/2007/relationships/slicerCache" Target="slicerCaches/slicerCache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microsoft.com/office/2007/relationships/slicerCache" Target="slicerCaches/slicerCache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4.xml"/><Relationship Id="rId5" Type="http://schemas.openxmlformats.org/officeDocument/2006/relationships/worksheet" Target="worksheets/sheet5.xml"/><Relationship Id="rId15" Type="http://schemas.microsoft.com/office/2007/relationships/slicerCache" Target="slicerCaches/slicerCache8.xml"/><Relationship Id="rId10" Type="http://schemas.microsoft.com/office/2007/relationships/slicerCache" Target="slicerCaches/slicerCache3.xml"/><Relationship Id="rId19" Type="http://schemas.openxmlformats.org/officeDocument/2006/relationships/calcChain" Target="calcChain.xml"/><Relationship Id="rId4" Type="http://schemas.openxmlformats.org/officeDocument/2006/relationships/worksheet" Target="worksheets/sheet4.xml"/><Relationship Id="rId9" Type="http://schemas.microsoft.com/office/2007/relationships/slicerCache" Target="slicerCaches/slicerCache2.xml"/><Relationship Id="rId14" Type="http://schemas.microsoft.com/office/2007/relationships/slicerCache" Target="slicerCaches/slicerCache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[Herramienta ODS v2 con informacion (version 1).xlsx]Ej Gráf Tipos de Inter. x ODS!TablaDinámica15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Cuenta de TIPOS DE INTERVENCIÓN (Indicar nº de personas y desagregado entre hombres y mujeres) por ODS ASOCIADO A LA ACTIVIDAD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'Ej Gráf Tipos de Inter. x ODS'!$B$1</c:f>
              <c:strCache>
                <c:ptCount val="1"/>
                <c:pt idx="0">
                  <c:v>Total</c:v>
                </c:pt>
              </c:strCache>
            </c:strRef>
          </c:tx>
          <c:spPr>
            <a:solidFill>
              <a:schemeClr val="accent1"/>
            </a:solidFill>
            <a:ln>
              <a:noFill/>
            </a:ln>
            <a:effectLst/>
          </c:spPr>
          <c:invertIfNegative val="0"/>
          <c:cat>
            <c:strRef>
              <c:f>'Ej Gráf Tipos de Inter. x ODS'!$A$2:$A$5</c:f>
              <c:strCache>
                <c:ptCount val="4"/>
                <c:pt idx="0">
                  <c:v>1</c:v>
                </c:pt>
                <c:pt idx="1">
                  <c:v>2</c:v>
                </c:pt>
                <c:pt idx="2">
                  <c:v>3</c:v>
                </c:pt>
                <c:pt idx="3">
                  <c:v>ODS Principal</c:v>
                </c:pt>
              </c:strCache>
            </c:strRef>
          </c:cat>
          <c:val>
            <c:numRef>
              <c:f>'Ej Gráf Tipos de Inter. x ODS'!$B$2:$B$5</c:f>
              <c:numCache>
                <c:formatCode>General</c:formatCode>
                <c:ptCount val="4"/>
                <c:pt idx="0">
                  <c:v>22</c:v>
                </c:pt>
                <c:pt idx="1">
                  <c:v>10</c:v>
                </c:pt>
                <c:pt idx="2">
                  <c:v>11</c:v>
                </c:pt>
                <c:pt idx="3">
                  <c:v>7</c:v>
                </c:pt>
              </c:numCache>
            </c:numRef>
          </c:val>
          <c:extLst>
            <c:ext xmlns:c16="http://schemas.microsoft.com/office/drawing/2014/chart" uri="{C3380CC4-5D6E-409C-BE32-E72D297353CC}">
              <c16:uniqueId val="{00000000-39CF-43D7-8A35-A2EA066F2EA2}"/>
            </c:ext>
          </c:extLst>
        </c:ser>
        <c:dLbls>
          <c:showLegendKey val="0"/>
          <c:showVal val="0"/>
          <c:showCatName val="0"/>
          <c:showSerName val="0"/>
          <c:showPercent val="0"/>
          <c:showBubbleSize val="0"/>
        </c:dLbls>
        <c:gapWidth val="219"/>
        <c:overlap val="-27"/>
        <c:axId val="619723616"/>
        <c:axId val="619724600"/>
      </c:barChart>
      <c:catAx>
        <c:axId val="619723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19724600"/>
        <c:crosses val="autoZero"/>
        <c:auto val="1"/>
        <c:lblAlgn val="ctr"/>
        <c:lblOffset val="100"/>
        <c:noMultiLvlLbl val="0"/>
      </c:catAx>
      <c:valAx>
        <c:axId val="6197246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19723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14338</xdr:colOff>
      <xdr:row>0</xdr:row>
      <xdr:rowOff>100781</xdr:rowOff>
    </xdr:from>
    <xdr:to>
      <xdr:col>2</xdr:col>
      <xdr:colOff>378198</xdr:colOff>
      <xdr:row>5</xdr:row>
      <xdr:rowOff>62272</xdr:rowOff>
    </xdr:to>
    <mc:AlternateContent xmlns:mc="http://schemas.openxmlformats.org/markup-compatibility/2006" xmlns:sle15="http://schemas.microsoft.com/office/drawing/2012/slicer">
      <mc:Choice Requires="sle15">
        <xdr:graphicFrame macro="">
          <xdr:nvGraphicFramePr>
            <xdr:cNvPr id="2" name="Columna1">
              <a:extLst>
                <a:ext uri="{FF2B5EF4-FFF2-40B4-BE49-F238E27FC236}">
                  <a16:creationId xmlns:a16="http://schemas.microsoft.com/office/drawing/2014/main" id="{38F178D0-A5D8-4A5C-9E06-9D81140AEC74}"/>
                </a:ext>
              </a:extLst>
            </xdr:cNvPr>
            <xdr:cNvGraphicFramePr/>
          </xdr:nvGraphicFramePr>
          <xdr:xfrm>
            <a:off x="0" y="0"/>
            <a:ext cx="0" cy="0"/>
          </xdr:xfrm>
          <a:graphic>
            <a:graphicData uri="http://schemas.microsoft.com/office/drawing/2010/slicer">
              <sle:slicer xmlns:sle="http://schemas.microsoft.com/office/drawing/2010/slicer" name="Columna1"/>
            </a:graphicData>
          </a:graphic>
        </xdr:graphicFrame>
      </mc:Choice>
      <mc:Fallback xmlns="">
        <xdr:sp macro="" textlink="">
          <xdr:nvSpPr>
            <xdr:cNvPr id="0" name=""/>
            <xdr:cNvSpPr>
              <a:spLocks noTextEdit="1"/>
            </xdr:cNvSpPr>
          </xdr:nvSpPr>
          <xdr:spPr>
            <a:xfrm>
              <a:off x="14338" y="100781"/>
              <a:ext cx="3332116" cy="958293"/>
            </a:xfrm>
            <a:prstGeom prst="rect">
              <a:avLst/>
            </a:prstGeom>
            <a:solidFill>
              <a:prstClr val="white"/>
            </a:solidFill>
            <a:ln w="1">
              <a:solidFill>
                <a:prstClr val="green"/>
              </a:solidFill>
            </a:ln>
          </xdr:spPr>
          <xdr:txBody>
            <a:bodyPr vertOverflow="clip" horzOverflow="clip"/>
            <a:lstStyle/>
            <a:p>
              <a:r>
                <a:rPr lang="es-ES"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2</xdr:col>
      <xdr:colOff>384138</xdr:colOff>
      <xdr:row>0</xdr:row>
      <xdr:rowOff>80500</xdr:rowOff>
    </xdr:from>
    <xdr:to>
      <xdr:col>7</xdr:col>
      <xdr:colOff>256084</xdr:colOff>
      <xdr:row>10</xdr:row>
      <xdr:rowOff>67076</xdr:rowOff>
    </xdr:to>
    <mc:AlternateContent xmlns:mc="http://schemas.openxmlformats.org/markup-compatibility/2006" xmlns:sle15="http://schemas.microsoft.com/office/drawing/2012/slicer">
      <mc:Choice Requires="sle15">
        <xdr:graphicFrame macro="">
          <xdr:nvGraphicFramePr>
            <xdr:cNvPr id="3" name="TIPOS DE INTERVENCIÓN (Indicar nº de personas y desagregado entre hombres y mujeres)">
              <a:extLst>
                <a:ext uri="{FF2B5EF4-FFF2-40B4-BE49-F238E27FC236}">
                  <a16:creationId xmlns:a16="http://schemas.microsoft.com/office/drawing/2014/main" id="{C1022FA9-486B-4517-8BD5-13E69E55FCE2}"/>
                </a:ext>
              </a:extLst>
            </xdr:cNvPr>
            <xdr:cNvGraphicFramePr/>
          </xdr:nvGraphicFramePr>
          <xdr:xfrm>
            <a:off x="0" y="0"/>
            <a:ext cx="0" cy="0"/>
          </xdr:xfrm>
          <a:graphic>
            <a:graphicData uri="http://schemas.microsoft.com/office/drawing/2010/slicer">
              <sle:slicer xmlns:sle="http://schemas.microsoft.com/office/drawing/2010/slicer" name="TIPOS DE INTERVENCIÓN (Indicar nº de personas y desagregado entre hombres y mujeres)"/>
            </a:graphicData>
          </a:graphic>
        </xdr:graphicFrame>
      </mc:Choice>
      <mc:Fallback xmlns="">
        <xdr:sp macro="" textlink="">
          <xdr:nvSpPr>
            <xdr:cNvPr id="0" name=""/>
            <xdr:cNvSpPr>
              <a:spLocks noTextEdit="1"/>
            </xdr:cNvSpPr>
          </xdr:nvSpPr>
          <xdr:spPr>
            <a:xfrm>
              <a:off x="3352394" y="80500"/>
              <a:ext cx="7148886" cy="1980181"/>
            </a:xfrm>
            <a:prstGeom prst="rect">
              <a:avLst/>
            </a:prstGeom>
            <a:solidFill>
              <a:prstClr val="white"/>
            </a:solidFill>
            <a:ln w="1">
              <a:solidFill>
                <a:prstClr val="green"/>
              </a:solidFill>
            </a:ln>
          </xdr:spPr>
          <xdr:txBody>
            <a:bodyPr vertOverflow="clip" horzOverflow="clip"/>
            <a:lstStyle/>
            <a:p>
              <a:r>
                <a:rPr lang="es-ES"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7</xdr:col>
      <xdr:colOff>329320</xdr:colOff>
      <xdr:row>0</xdr:row>
      <xdr:rowOff>70309</xdr:rowOff>
    </xdr:from>
    <xdr:to>
      <xdr:col>10</xdr:col>
      <xdr:colOff>808764</xdr:colOff>
      <xdr:row>8</xdr:row>
      <xdr:rowOff>98987</xdr:rowOff>
    </xdr:to>
    <mc:AlternateContent xmlns:mc="http://schemas.openxmlformats.org/markup-compatibility/2006" xmlns:sle15="http://schemas.microsoft.com/office/drawing/2012/slicer">
      <mc:Choice Requires="sle15">
        <xdr:graphicFrame macro="">
          <xdr:nvGraphicFramePr>
            <xdr:cNvPr id="4" name="ODS ASOCIADO A LA ACTIVIDAD">
              <a:extLst>
                <a:ext uri="{FF2B5EF4-FFF2-40B4-BE49-F238E27FC236}">
                  <a16:creationId xmlns:a16="http://schemas.microsoft.com/office/drawing/2014/main" id="{B4CBA6B0-0AEC-43A6-98B0-93D649BE5CA2}"/>
                </a:ext>
              </a:extLst>
            </xdr:cNvPr>
            <xdr:cNvGraphicFramePr/>
          </xdr:nvGraphicFramePr>
          <xdr:xfrm>
            <a:off x="0" y="0"/>
            <a:ext cx="0" cy="0"/>
          </xdr:xfrm>
          <a:graphic>
            <a:graphicData uri="http://schemas.microsoft.com/office/drawing/2010/slicer">
              <sle:slicer xmlns:sle="http://schemas.microsoft.com/office/drawing/2010/slicer" name="ODS ASOCIADO A LA ACTIVIDAD"/>
            </a:graphicData>
          </a:graphic>
        </xdr:graphicFrame>
      </mc:Choice>
      <mc:Fallback xmlns="">
        <xdr:sp macro="" textlink="">
          <xdr:nvSpPr>
            <xdr:cNvPr id="0" name=""/>
            <xdr:cNvSpPr>
              <a:spLocks noTextEdit="1"/>
            </xdr:cNvSpPr>
          </xdr:nvSpPr>
          <xdr:spPr>
            <a:xfrm>
              <a:off x="10574516" y="70309"/>
              <a:ext cx="5076947" cy="1623562"/>
            </a:xfrm>
            <a:prstGeom prst="rect">
              <a:avLst/>
            </a:prstGeom>
            <a:solidFill>
              <a:prstClr val="white"/>
            </a:solidFill>
            <a:ln w="1">
              <a:solidFill>
                <a:prstClr val="green"/>
              </a:solidFill>
            </a:ln>
          </xdr:spPr>
          <xdr:txBody>
            <a:bodyPr vertOverflow="clip" horzOverflow="clip"/>
            <a:lstStyle/>
            <a:p>
              <a:r>
                <a:rPr lang="es-ES"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16</xdr:col>
      <xdr:colOff>632426</xdr:colOff>
      <xdr:row>0</xdr:row>
      <xdr:rowOff>70319</xdr:rowOff>
    </xdr:from>
    <xdr:to>
      <xdr:col>19</xdr:col>
      <xdr:colOff>531657</xdr:colOff>
      <xdr:row>4</xdr:row>
      <xdr:rowOff>166833</xdr:rowOff>
    </xdr:to>
    <mc:AlternateContent xmlns:mc="http://schemas.openxmlformats.org/markup-compatibility/2006" xmlns:sle15="http://schemas.microsoft.com/office/drawing/2012/slicer">
      <mc:Choice Requires="sle15">
        <xdr:graphicFrame macro="">
          <xdr:nvGraphicFramePr>
            <xdr:cNvPr id="5" name="PRESUPUESTO ">
              <a:extLst>
                <a:ext uri="{FF2B5EF4-FFF2-40B4-BE49-F238E27FC236}">
                  <a16:creationId xmlns:a16="http://schemas.microsoft.com/office/drawing/2014/main" id="{C3E91269-CF2D-4F3E-AFC5-DFECBBFFBD78}"/>
                </a:ext>
              </a:extLst>
            </xdr:cNvPr>
            <xdr:cNvGraphicFramePr/>
          </xdr:nvGraphicFramePr>
          <xdr:xfrm>
            <a:off x="0" y="0"/>
            <a:ext cx="0" cy="0"/>
          </xdr:xfrm>
          <a:graphic>
            <a:graphicData uri="http://schemas.microsoft.com/office/drawing/2010/slicer">
              <sle:slicer xmlns:sle="http://schemas.microsoft.com/office/drawing/2010/slicer" name="PRESUPUESTO "/>
            </a:graphicData>
          </a:graphic>
        </xdr:graphicFrame>
      </mc:Choice>
      <mc:Fallback xmlns="">
        <xdr:sp macro="" textlink="">
          <xdr:nvSpPr>
            <xdr:cNvPr id="0" name=""/>
            <xdr:cNvSpPr>
              <a:spLocks noTextEdit="1"/>
            </xdr:cNvSpPr>
          </xdr:nvSpPr>
          <xdr:spPr>
            <a:xfrm>
              <a:off x="24572437" y="70319"/>
              <a:ext cx="2650803" cy="893956"/>
            </a:xfrm>
            <a:prstGeom prst="rect">
              <a:avLst/>
            </a:prstGeom>
            <a:solidFill>
              <a:prstClr val="white"/>
            </a:solidFill>
            <a:ln w="1">
              <a:solidFill>
                <a:prstClr val="green"/>
              </a:solidFill>
            </a:ln>
          </xdr:spPr>
          <xdr:txBody>
            <a:bodyPr vertOverflow="clip" horzOverflow="clip"/>
            <a:lstStyle/>
            <a:p>
              <a:r>
                <a:rPr lang="es-ES"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10</xdr:col>
      <xdr:colOff>856834</xdr:colOff>
      <xdr:row>0</xdr:row>
      <xdr:rowOff>70700</xdr:rowOff>
    </xdr:from>
    <xdr:to>
      <xdr:col>13</xdr:col>
      <xdr:colOff>820605</xdr:colOff>
      <xdr:row>8</xdr:row>
      <xdr:rowOff>58578</xdr:rowOff>
    </xdr:to>
    <mc:AlternateContent xmlns:mc="http://schemas.openxmlformats.org/markup-compatibility/2006" xmlns:sle15="http://schemas.microsoft.com/office/drawing/2012/slicer">
      <mc:Choice Requires="sle15">
        <xdr:graphicFrame macro="">
          <xdr:nvGraphicFramePr>
            <xdr:cNvPr id="6" name="ODS II">
              <a:extLst>
                <a:ext uri="{FF2B5EF4-FFF2-40B4-BE49-F238E27FC236}">
                  <a16:creationId xmlns:a16="http://schemas.microsoft.com/office/drawing/2014/main" id="{D0D80A3A-9329-44CD-8DE9-91571A36BD3A}"/>
                </a:ext>
              </a:extLst>
            </xdr:cNvPr>
            <xdr:cNvGraphicFramePr/>
          </xdr:nvGraphicFramePr>
          <xdr:xfrm>
            <a:off x="0" y="0"/>
            <a:ext cx="0" cy="0"/>
          </xdr:xfrm>
          <a:graphic>
            <a:graphicData uri="http://schemas.microsoft.com/office/drawing/2010/slicer">
              <sle:slicer xmlns:sle="http://schemas.microsoft.com/office/drawing/2010/slicer" name="ODS II"/>
            </a:graphicData>
          </a:graphic>
        </xdr:graphicFrame>
      </mc:Choice>
      <mc:Fallback xmlns="">
        <xdr:sp macro="" textlink="">
          <xdr:nvSpPr>
            <xdr:cNvPr id="0" name=""/>
            <xdr:cNvSpPr>
              <a:spLocks noTextEdit="1"/>
            </xdr:cNvSpPr>
          </xdr:nvSpPr>
          <xdr:spPr>
            <a:xfrm>
              <a:off x="15699533" y="70700"/>
              <a:ext cx="4549062" cy="1582762"/>
            </a:xfrm>
            <a:prstGeom prst="rect">
              <a:avLst/>
            </a:prstGeom>
            <a:solidFill>
              <a:prstClr val="white"/>
            </a:solidFill>
            <a:ln w="1">
              <a:solidFill>
                <a:prstClr val="green"/>
              </a:solidFill>
            </a:ln>
          </xdr:spPr>
          <xdr:txBody>
            <a:bodyPr vertOverflow="clip" horzOverflow="clip"/>
            <a:lstStyle/>
            <a:p>
              <a:r>
                <a:rPr lang="es-ES"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13</xdr:col>
      <xdr:colOff>927113</xdr:colOff>
      <xdr:row>0</xdr:row>
      <xdr:rowOff>72737</xdr:rowOff>
    </xdr:from>
    <xdr:to>
      <xdr:col>16</xdr:col>
      <xdr:colOff>529391</xdr:colOff>
      <xdr:row>8</xdr:row>
      <xdr:rowOff>34637</xdr:rowOff>
    </xdr:to>
    <mc:AlternateContent xmlns:mc="http://schemas.openxmlformats.org/markup-compatibility/2006" xmlns:sle15="http://schemas.microsoft.com/office/drawing/2012/slicer">
      <mc:Choice Requires="sle15">
        <xdr:graphicFrame macro="">
          <xdr:nvGraphicFramePr>
            <xdr:cNvPr id="7" name="ODS III">
              <a:extLst>
                <a:ext uri="{FF2B5EF4-FFF2-40B4-BE49-F238E27FC236}">
                  <a16:creationId xmlns:a16="http://schemas.microsoft.com/office/drawing/2014/main" id="{A742C58D-5091-4F7D-BD0C-3059B1476395}"/>
                </a:ext>
              </a:extLst>
            </xdr:cNvPr>
            <xdr:cNvGraphicFramePr/>
          </xdr:nvGraphicFramePr>
          <xdr:xfrm>
            <a:off x="0" y="0"/>
            <a:ext cx="0" cy="0"/>
          </xdr:xfrm>
          <a:graphic>
            <a:graphicData uri="http://schemas.microsoft.com/office/drawing/2010/slicer">
              <sle:slicer xmlns:sle="http://schemas.microsoft.com/office/drawing/2010/slicer" name="ODS III"/>
            </a:graphicData>
          </a:graphic>
        </xdr:graphicFrame>
      </mc:Choice>
      <mc:Fallback xmlns="">
        <xdr:sp macro="" textlink="">
          <xdr:nvSpPr>
            <xdr:cNvPr id="0" name=""/>
            <xdr:cNvSpPr>
              <a:spLocks noTextEdit="1"/>
            </xdr:cNvSpPr>
          </xdr:nvSpPr>
          <xdr:spPr>
            <a:xfrm>
              <a:off x="20355103" y="72737"/>
              <a:ext cx="4114299" cy="1556784"/>
            </a:xfrm>
            <a:prstGeom prst="rect">
              <a:avLst/>
            </a:prstGeom>
            <a:solidFill>
              <a:prstClr val="white"/>
            </a:solidFill>
            <a:ln w="1">
              <a:solidFill>
                <a:prstClr val="green"/>
              </a:solidFill>
            </a:ln>
          </xdr:spPr>
          <xdr:txBody>
            <a:bodyPr vertOverflow="clip" horzOverflow="clip"/>
            <a:lstStyle/>
            <a:p>
              <a:r>
                <a:rPr lang="es-ES"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66795</xdr:colOff>
      <xdr:row>0</xdr:row>
      <xdr:rowOff>131179</xdr:rowOff>
    </xdr:from>
    <xdr:to>
      <xdr:col>1</xdr:col>
      <xdr:colOff>1024841</xdr:colOff>
      <xdr:row>3</xdr:row>
      <xdr:rowOff>168798</xdr:rowOff>
    </xdr:to>
    <mc:AlternateContent xmlns:mc="http://schemas.openxmlformats.org/markup-compatibility/2006" xmlns:sle15="http://schemas.microsoft.com/office/drawing/2012/slicer">
      <mc:Choice Requires="sle15">
        <xdr:graphicFrame macro="">
          <xdr:nvGraphicFramePr>
            <xdr:cNvPr id="5" name="PROYECTO">
              <a:extLst>
                <a:ext uri="{FF2B5EF4-FFF2-40B4-BE49-F238E27FC236}">
                  <a16:creationId xmlns:a16="http://schemas.microsoft.com/office/drawing/2014/main" id="{72EAB1D3-CD74-4CF4-A3C6-6EF082CC743B}"/>
                </a:ext>
              </a:extLst>
            </xdr:cNvPr>
            <xdr:cNvGraphicFramePr/>
          </xdr:nvGraphicFramePr>
          <xdr:xfrm>
            <a:off x="0" y="0"/>
            <a:ext cx="0" cy="0"/>
          </xdr:xfrm>
          <a:graphic>
            <a:graphicData uri="http://schemas.microsoft.com/office/drawing/2010/slicer">
              <sle:slicer xmlns:sle="http://schemas.microsoft.com/office/drawing/2010/slicer" name="PROYECTO"/>
            </a:graphicData>
          </a:graphic>
        </xdr:graphicFrame>
      </mc:Choice>
      <mc:Fallback xmlns="">
        <xdr:sp macro="" textlink="">
          <xdr:nvSpPr>
            <xdr:cNvPr id="0" name=""/>
            <xdr:cNvSpPr>
              <a:spLocks noTextEdit="1"/>
            </xdr:cNvSpPr>
          </xdr:nvSpPr>
          <xdr:spPr>
            <a:xfrm>
              <a:off x="66795" y="131179"/>
              <a:ext cx="2706305" cy="616353"/>
            </a:xfrm>
            <a:prstGeom prst="rect">
              <a:avLst/>
            </a:prstGeom>
            <a:solidFill>
              <a:prstClr val="white"/>
            </a:solidFill>
            <a:ln w="1">
              <a:solidFill>
                <a:prstClr val="green"/>
              </a:solidFill>
            </a:ln>
          </xdr:spPr>
          <xdr:txBody>
            <a:bodyPr vertOverflow="clip" horzOverflow="clip"/>
            <a:lstStyle/>
            <a:p>
              <a:r>
                <a:rPr lang="es-ES"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1</xdr:col>
      <xdr:colOff>1182065</xdr:colOff>
      <xdr:row>0</xdr:row>
      <xdr:rowOff>88980</xdr:rowOff>
    </xdr:from>
    <xdr:to>
      <xdr:col>5</xdr:col>
      <xdr:colOff>795760</xdr:colOff>
      <xdr:row>5</xdr:row>
      <xdr:rowOff>0</xdr:rowOff>
    </xdr:to>
    <mc:AlternateContent xmlns:mc="http://schemas.openxmlformats.org/markup-compatibility/2006" xmlns:sle15="http://schemas.microsoft.com/office/drawing/2012/slicer">
      <mc:Choice Requires="sle15">
        <xdr:graphicFrame macro="">
          <xdr:nvGraphicFramePr>
            <xdr:cNvPr id="6" name="TIPO DE PREVENCIÓN">
              <a:extLst>
                <a:ext uri="{FF2B5EF4-FFF2-40B4-BE49-F238E27FC236}">
                  <a16:creationId xmlns:a16="http://schemas.microsoft.com/office/drawing/2014/main" id="{3C0100FE-2552-4BD2-A0F7-45BE132A23E0}"/>
                </a:ext>
              </a:extLst>
            </xdr:cNvPr>
            <xdr:cNvGraphicFramePr/>
          </xdr:nvGraphicFramePr>
          <xdr:xfrm>
            <a:off x="0" y="0"/>
            <a:ext cx="0" cy="0"/>
          </xdr:xfrm>
          <a:graphic>
            <a:graphicData uri="http://schemas.microsoft.com/office/drawing/2010/slicer">
              <sle:slicer xmlns:sle="http://schemas.microsoft.com/office/drawing/2010/slicer" name="TIPO DE PREVENCIÓN"/>
            </a:graphicData>
          </a:graphic>
        </xdr:graphicFrame>
      </mc:Choice>
      <mc:Fallback xmlns="">
        <xdr:sp macro="" textlink="">
          <xdr:nvSpPr>
            <xdr:cNvPr id="0" name=""/>
            <xdr:cNvSpPr>
              <a:spLocks noTextEdit="1"/>
            </xdr:cNvSpPr>
          </xdr:nvSpPr>
          <xdr:spPr>
            <a:xfrm>
              <a:off x="2930324" y="88980"/>
              <a:ext cx="3785404" cy="875577"/>
            </a:xfrm>
            <a:prstGeom prst="rect">
              <a:avLst/>
            </a:prstGeom>
            <a:solidFill>
              <a:prstClr val="white"/>
            </a:solidFill>
            <a:ln w="1">
              <a:solidFill>
                <a:prstClr val="green"/>
              </a:solidFill>
            </a:ln>
          </xdr:spPr>
          <xdr:txBody>
            <a:bodyPr vertOverflow="clip" horzOverflow="clip"/>
            <a:lstStyle/>
            <a:p>
              <a:r>
                <a:rPr lang="es-ES"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4</xdr:row>
      <xdr:rowOff>176211</xdr:rowOff>
    </xdr:from>
    <xdr:to>
      <xdr:col>1</xdr:col>
      <xdr:colOff>6105525</xdr:colOff>
      <xdr:row>27</xdr:row>
      <xdr:rowOff>28574</xdr:rowOff>
    </xdr:to>
    <xdr:graphicFrame macro="">
      <xdr:nvGraphicFramePr>
        <xdr:cNvPr id="2" name="Gráfico 1">
          <a:extLst>
            <a:ext uri="{FF2B5EF4-FFF2-40B4-BE49-F238E27FC236}">
              <a16:creationId xmlns:a16="http://schemas.microsoft.com/office/drawing/2014/main" id="{09B7B889-3B0F-4245-9400-864E797DE2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a Morell Hita" refreshedDate="44149.558231944444" createdVersion="6" refreshedVersion="6" minRefreshableVersion="3" recordCount="51" xr:uid="{00000000-000A-0000-FFFF-FFFF00000000}">
  <cacheSource type="worksheet">
    <worksheetSource name="RI_ODS"/>
  </cacheSource>
  <cacheFields count="17">
    <cacheField name="DATOS DE LA ENTIDAD" numFmtId="0">
      <sharedItems/>
    </cacheField>
    <cacheField name="PAIS" numFmtId="0">
      <sharedItems/>
    </cacheField>
    <cacheField name="TIPOS DE INTERVENCIÓN (Indicar nº de personas y desagregado entre hombres y mujeres)" numFmtId="0">
      <sharedItems containsBlank="1"/>
    </cacheField>
    <cacheField name="Hombres" numFmtId="0">
      <sharedItems containsBlank="1" containsMixedTypes="1" containsNumber="1" containsInteger="1" minValue="10" maxValue="500"/>
    </cacheField>
    <cacheField name="Mujeres" numFmtId="0">
      <sharedItems containsBlank="1" containsMixedTypes="1" containsNumber="1" containsInteger="1" minValue="10" maxValue="500"/>
    </cacheField>
    <cacheField name="Total" numFmtId="0">
      <sharedItems containsBlank="1" containsMixedTypes="1" containsNumber="1" containsInteger="1" minValue="20" maxValue="1000"/>
    </cacheField>
    <cacheField name="ODS ASOCIADO A LA ACTIVIDAD" numFmtId="49">
      <sharedItems containsMixedTypes="1" containsNumber="1" containsInteger="1" minValue="1" maxValue="3" count="4">
        <s v="ODS Principal"/>
        <n v="1"/>
        <n v="2"/>
        <n v="3"/>
      </sharedItems>
    </cacheField>
    <cacheField name="ODS I / M I" numFmtId="49">
      <sharedItems containsMixedTypes="1" containsNumber="1" containsInteger="1" minValue="1" maxValue="1"/>
    </cacheField>
    <cacheField name="ODS I / M II" numFmtId="0">
      <sharedItems containsMixedTypes="1" containsNumber="1" containsInteger="1" minValue="2" maxValue="2"/>
    </cacheField>
    <cacheField name="ODS II" numFmtId="0">
      <sharedItems containsMixedTypes="1" containsNumber="1" containsInteger="1" minValue="1" maxValue="2"/>
    </cacheField>
    <cacheField name="ODS II / M I" numFmtId="0">
      <sharedItems containsMixedTypes="1" containsNumber="1" containsInteger="1" minValue="1" maxValue="1"/>
    </cacheField>
    <cacheField name="ODS II / M II" numFmtId="0">
      <sharedItems containsMixedTypes="1" containsNumber="1" containsInteger="1" minValue="2" maxValue="2"/>
    </cacheField>
    <cacheField name="ODS III" numFmtId="0">
      <sharedItems containsMixedTypes="1" containsNumber="1" containsInteger="1" minValue="1" maxValue="3"/>
    </cacheField>
    <cacheField name="ODS III / M I" numFmtId="0">
      <sharedItems containsMixedTypes="1" containsNumber="1" containsInteger="1" minValue="2" maxValue="6"/>
    </cacheField>
    <cacheField name="ODS III / M II" numFmtId="0">
      <sharedItems containsMixedTypes="1" containsNumber="1" containsInteger="1" minValue="2" maxValue="7"/>
    </cacheField>
    <cacheField name="PRESUPUESTO ANUAL" numFmtId="0">
      <sharedItems containsMixedTypes="1" containsNumber="1" containsInteger="1" minValue="12000" maxValue="12000"/>
    </cacheField>
    <cacheField name="PRESUPUESTO MENSUAL" numFmtId="0">
      <sharedItems containsMixedTypes="1" containsNumber="1" containsInteger="1" minValue="1000" maxValue="1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1">
  <r>
    <s v="Nombre "/>
    <s v="País"/>
    <s v="PREVENCIÓN"/>
    <s v="Hombres"/>
    <s v="Mujeres"/>
    <s v="Total"/>
    <x v="0"/>
    <s v="Meta Principal"/>
    <s v="Meta Secundaria"/>
    <s v="ODS Secundario (1)"/>
    <s v="Meta Principal"/>
    <s v="Meta Secundaria"/>
    <s v="ODS Secundario (2)"/>
    <s v="Meta Principal"/>
    <s v="Meta Secundaria"/>
    <s v="Anual"/>
    <s v="Mensual"/>
  </r>
  <r>
    <s v="Entidad"/>
    <s v="España"/>
    <s v="Ambiental"/>
    <n v="50"/>
    <n v="50"/>
    <n v="100"/>
    <x v="1"/>
    <n v="1"/>
    <n v="2"/>
    <n v="2"/>
    <n v="1"/>
    <n v="2"/>
    <n v="1"/>
    <n v="2"/>
    <n v="2"/>
    <n v="12000"/>
    <n v="1000"/>
  </r>
  <r>
    <s v="Entidad"/>
    <s v="España"/>
    <s v="Universal"/>
    <n v="50"/>
    <n v="50"/>
    <n v="100"/>
    <x v="1"/>
    <n v="1"/>
    <n v="2"/>
    <n v="2"/>
    <n v="1"/>
    <n v="2"/>
    <n v="1"/>
    <n v="2"/>
    <n v="2"/>
    <n v="12000"/>
    <n v="1000"/>
  </r>
  <r>
    <s v="Entidad"/>
    <s v="España"/>
    <s v="Selectiva"/>
    <n v="50"/>
    <n v="50"/>
    <n v="100"/>
    <x v="1"/>
    <n v="1"/>
    <n v="2"/>
    <n v="2"/>
    <n v="1"/>
    <n v="2"/>
    <n v="1"/>
    <n v="2"/>
    <n v="2"/>
    <n v="12000"/>
    <n v="1000"/>
  </r>
  <r>
    <s v="Entidad"/>
    <s v="España"/>
    <s v="Indicada"/>
    <n v="50"/>
    <n v="50"/>
    <n v="100"/>
    <x v="1"/>
    <n v="1"/>
    <n v="2"/>
    <n v="2"/>
    <n v="1"/>
    <n v="2"/>
    <n v="1"/>
    <n v="2"/>
    <n v="2"/>
    <n v="12000"/>
    <n v="1000"/>
  </r>
  <r>
    <s v="Entidad"/>
    <s v="España"/>
    <s v="Total "/>
    <n v="200"/>
    <n v="200"/>
    <n v="400"/>
    <x v="1"/>
    <n v="1"/>
    <n v="2"/>
    <n v="2"/>
    <n v="1"/>
    <n v="2"/>
    <n v="1"/>
    <n v="2"/>
    <n v="2"/>
    <n v="12000"/>
    <n v="1000"/>
  </r>
  <r>
    <s v="Nombre "/>
    <s v="País"/>
    <s v="TRATAMIENTO"/>
    <s v="Hombres"/>
    <s v="Mujeres"/>
    <s v="Total"/>
    <x v="0"/>
    <s v="Meta Principal"/>
    <s v="Meta Secundaria"/>
    <s v="ODS Secundario (1)"/>
    <s v="Meta Principal"/>
    <s v="Meta Secundaria"/>
    <s v="ODS Secundario (2)"/>
    <s v="Meta Principal"/>
    <s v="Meta Secundaria"/>
    <s v="Anual"/>
    <s v="Mensual"/>
  </r>
  <r>
    <s v="Entidad"/>
    <s v="Colombia"/>
    <s v="Ambulatorio"/>
    <n v="50"/>
    <n v="50"/>
    <n v="100"/>
    <x v="2"/>
    <n v="1"/>
    <n v="2"/>
    <n v="1"/>
    <n v="1"/>
    <n v="2"/>
    <n v="2"/>
    <n v="2"/>
    <n v="7"/>
    <n v="12000"/>
    <n v="1000"/>
  </r>
  <r>
    <s v="Entidad"/>
    <s v="Colombia"/>
    <s v="Comunidad Terapéutica"/>
    <n v="50"/>
    <n v="50"/>
    <n v="100"/>
    <x v="2"/>
    <n v="1"/>
    <n v="2"/>
    <n v="1"/>
    <n v="1"/>
    <n v="2"/>
    <n v="2"/>
    <n v="2"/>
    <n v="7"/>
    <n v="12000"/>
    <n v="1000"/>
  </r>
  <r>
    <s v="Entidad"/>
    <s v="Colombia"/>
    <s v="Plaza residencial de apoyo al tratamiento"/>
    <n v="50"/>
    <n v="50"/>
    <n v="100"/>
    <x v="2"/>
    <n v="1"/>
    <n v="2"/>
    <n v="1"/>
    <n v="1"/>
    <n v="2"/>
    <n v="2"/>
    <n v="2"/>
    <n v="7"/>
    <n v="12000"/>
    <n v="1000"/>
  </r>
  <r>
    <s v="Entidad"/>
    <s v="Colombia"/>
    <s v="Centro de día/Centro de escucha"/>
    <n v="50"/>
    <n v="50"/>
    <n v="100"/>
    <x v="2"/>
    <n v="1"/>
    <n v="2"/>
    <n v="1"/>
    <n v="1"/>
    <n v="2"/>
    <n v="2"/>
    <n v="2"/>
    <n v="7"/>
    <n v="12000"/>
    <n v="1000"/>
  </r>
  <r>
    <s v="Entidad"/>
    <s v="Colombia"/>
    <s v="Tratamiento con base comunitaria"/>
    <n v="50"/>
    <n v="50"/>
    <n v="100"/>
    <x v="2"/>
    <n v="1"/>
    <n v="2"/>
    <n v="1"/>
    <n v="1"/>
    <n v="2"/>
    <n v="2"/>
    <n v="2"/>
    <n v="7"/>
    <n v="12000"/>
    <n v="1000"/>
  </r>
  <r>
    <s v="Entidad"/>
    <s v="Colombia"/>
    <s v="Programa en prisiones"/>
    <n v="50"/>
    <n v="50"/>
    <n v="100"/>
    <x v="2"/>
    <n v="1"/>
    <n v="2"/>
    <n v="1"/>
    <n v="1"/>
    <n v="2"/>
    <n v="2"/>
    <n v="2"/>
    <n v="7"/>
    <n v="12000"/>
    <n v="1000"/>
  </r>
  <r>
    <s v="Entidad"/>
    <s v="Colombia"/>
    <s v="Medidas alternativas a prisiones"/>
    <n v="50"/>
    <n v="50"/>
    <n v="100"/>
    <x v="2"/>
    <n v="1"/>
    <n v="2"/>
    <n v="1"/>
    <n v="1"/>
    <n v="2"/>
    <n v="2"/>
    <n v="2"/>
    <n v="7"/>
    <n v="12000"/>
    <n v="1000"/>
  </r>
  <r>
    <s v="Entidad"/>
    <s v="Colombia"/>
    <s v="Unidad de desintoxicación"/>
    <n v="50"/>
    <n v="50"/>
    <n v="100"/>
    <x v="2"/>
    <n v="1"/>
    <n v="2"/>
    <n v="1"/>
    <n v="1"/>
    <n v="2"/>
    <n v="2"/>
    <n v="2"/>
    <n v="7"/>
    <n v="12000"/>
    <n v="1000"/>
  </r>
  <r>
    <s v="Entidad"/>
    <s v="Colombia"/>
    <s v="Otros. Por favor, especificar aquí: "/>
    <n v="50"/>
    <n v="50"/>
    <n v="100"/>
    <x v="2"/>
    <n v="1"/>
    <n v="2"/>
    <n v="1"/>
    <n v="1"/>
    <n v="2"/>
    <n v="2"/>
    <n v="2"/>
    <n v="7"/>
    <n v="12000"/>
    <n v="1000"/>
  </r>
  <r>
    <s v="Entidad"/>
    <s v="Colombia"/>
    <s v="Total "/>
    <n v="450"/>
    <n v="450"/>
    <n v="900"/>
    <x v="2"/>
    <n v="1"/>
    <n v="2"/>
    <n v="1"/>
    <n v="1"/>
    <n v="2"/>
    <n v="2"/>
    <n v="2"/>
    <n v="7"/>
    <n v="12000"/>
    <n v="1000"/>
  </r>
  <r>
    <s v="Nombre "/>
    <s v="País"/>
    <s v="REDUCCIÓN DE DAÑOS"/>
    <s v="Hombres"/>
    <s v="Mujeres"/>
    <s v="Total"/>
    <x v="0"/>
    <s v="Meta Principal"/>
    <s v="Meta Secundaria"/>
    <s v="ODS Secundario (1)"/>
    <s v="Meta Principal"/>
    <s v="Meta Secundaria"/>
    <s v="ODS Secundario (2)"/>
    <s v="Meta Principal"/>
    <s v="Meta Secundaria"/>
    <s v="Anual"/>
    <s v="Mensual"/>
  </r>
  <r>
    <s v="Entidad"/>
    <s v="Argentina"/>
    <s v="Intercambio de jeringuillas"/>
    <n v="50"/>
    <n v="50"/>
    <n v="100"/>
    <x v="3"/>
    <n v="1"/>
    <n v="2"/>
    <n v="2"/>
    <n v="1"/>
    <n v="2"/>
    <n v="1"/>
    <n v="6"/>
    <n v="2"/>
    <n v="12000"/>
    <n v="1000"/>
  </r>
  <r>
    <s v="Entidad"/>
    <s v="Argentina"/>
    <s v="Salas de consumo"/>
    <n v="50"/>
    <n v="50"/>
    <n v="100"/>
    <x v="3"/>
    <n v="1"/>
    <n v="2"/>
    <n v="2"/>
    <n v="1"/>
    <n v="2"/>
    <n v="1"/>
    <n v="6"/>
    <n v="2"/>
    <n v="12000"/>
    <n v="1000"/>
  </r>
  <r>
    <s v="Entidad"/>
    <s v="Argentina"/>
    <s v="Asistencia básica/Centro de baja exigencia/escucha"/>
    <n v="50"/>
    <n v="50"/>
    <n v="100"/>
    <x v="3"/>
    <n v="1"/>
    <n v="2"/>
    <n v="2"/>
    <n v="1"/>
    <n v="2"/>
    <n v="1"/>
    <n v="6"/>
    <n v="2"/>
    <n v="12000"/>
    <n v="1000"/>
  </r>
  <r>
    <s v="Entidad"/>
    <s v="Argentina"/>
    <s v="Intervenciones en medio festivo"/>
    <n v="50"/>
    <n v="50"/>
    <n v="100"/>
    <x v="3"/>
    <n v="1"/>
    <n v="2"/>
    <n v="2"/>
    <n v="1"/>
    <n v="2"/>
    <n v="1"/>
    <n v="6"/>
    <n v="2"/>
    <n v="12000"/>
    <n v="1000"/>
  </r>
  <r>
    <s v="Entidad"/>
    <s v="Argentina"/>
    <s v="Atención a enfermedades asociadas al consumo (VIH, TBC, Hepatitis, etc.)"/>
    <n v="50"/>
    <n v="50"/>
    <n v="100"/>
    <x v="3"/>
    <n v="1"/>
    <n v="2"/>
    <n v="2"/>
    <n v="1"/>
    <n v="2"/>
    <n v="1"/>
    <n v="6"/>
    <n v="2"/>
    <n v="12000"/>
    <n v="1000"/>
  </r>
  <r>
    <s v="Entidad"/>
    <s v="Argentina"/>
    <s v="Campañas educativas y de sensibilización"/>
    <n v="50"/>
    <n v="50"/>
    <n v="100"/>
    <x v="3"/>
    <n v="1"/>
    <n v="2"/>
    <n v="2"/>
    <n v="1"/>
    <n v="2"/>
    <n v="1"/>
    <n v="6"/>
    <n v="2"/>
    <n v="12000"/>
    <n v="1000"/>
  </r>
  <r>
    <s v="Entidad"/>
    <s v="Argentina"/>
    <s v="Sistemas de alerta temprana"/>
    <n v="50"/>
    <n v="50"/>
    <n v="100"/>
    <x v="3"/>
    <n v="1"/>
    <n v="2"/>
    <n v="2"/>
    <n v="1"/>
    <n v="2"/>
    <n v="1"/>
    <n v="6"/>
    <n v="2"/>
    <n v="12000"/>
    <n v="1000"/>
  </r>
  <r>
    <s v="Entidad"/>
    <s v="Argentina"/>
    <s v="Acompañamiento y asesoramiento (presencial, en vivienda, telefónica, telemática, etc.)"/>
    <n v="50"/>
    <n v="50"/>
    <n v="100"/>
    <x v="3"/>
    <n v="1"/>
    <n v="2"/>
    <n v="2"/>
    <n v="1"/>
    <n v="2"/>
    <n v="1"/>
    <n v="6"/>
    <n v="2"/>
    <n v="12000"/>
    <n v="1000"/>
  </r>
  <r>
    <s v="Entidad"/>
    <s v="Argentina"/>
    <s v="Chemsex"/>
    <n v="50"/>
    <n v="50"/>
    <n v="100"/>
    <x v="3"/>
    <n v="1"/>
    <n v="2"/>
    <n v="2"/>
    <n v="1"/>
    <n v="2"/>
    <n v="1"/>
    <n v="6"/>
    <n v="2"/>
    <n v="12000"/>
    <n v="1000"/>
  </r>
  <r>
    <s v="Entidad"/>
    <s v="Argentina"/>
    <s v="Otros. Por favor, especificar aquí: "/>
    <n v="50"/>
    <n v="50"/>
    <n v="100"/>
    <x v="3"/>
    <n v="1"/>
    <n v="2"/>
    <n v="2"/>
    <n v="1"/>
    <n v="2"/>
    <n v="1"/>
    <n v="6"/>
    <n v="2"/>
    <n v="12000"/>
    <n v="1000"/>
  </r>
  <r>
    <s v="Entidad"/>
    <s v="Argentina"/>
    <s v="Total "/>
    <n v="500"/>
    <n v="500"/>
    <n v="1000"/>
    <x v="3"/>
    <n v="1"/>
    <n v="2"/>
    <n v="2"/>
    <n v="1"/>
    <n v="2"/>
    <n v="1"/>
    <n v="6"/>
    <n v="2"/>
    <n v="12000"/>
    <n v="1000"/>
  </r>
  <r>
    <s v="Nombre "/>
    <s v="País"/>
    <s v="INSERCIÓN SOCIAL"/>
    <s v="Hombres"/>
    <s v="Mujeres"/>
    <s v="Total"/>
    <x v="0"/>
    <s v="Meta Principal"/>
    <s v="Meta Secundaria"/>
    <s v="ODS Secundario (1)"/>
    <s v="Meta Principal"/>
    <s v="Meta Secundaria"/>
    <s v="ODS Secundario (2)"/>
    <s v="Meta Principal"/>
    <s v="Meta Secundaria"/>
    <s v="Anual"/>
    <s v="Mensual"/>
  </r>
  <r>
    <s v="Entidad"/>
    <s v="Chile"/>
    <s v="Acceso vivienda"/>
    <n v="10"/>
    <n v="10"/>
    <n v="20"/>
    <x v="1"/>
    <n v="1"/>
    <n v="2"/>
    <n v="2"/>
    <n v="1"/>
    <n v="2"/>
    <n v="3"/>
    <n v="2"/>
    <n v="2"/>
    <n v="12000"/>
    <n v="1000"/>
  </r>
  <r>
    <s v="Entidad"/>
    <s v="Chile"/>
    <s v="Formación educativa"/>
    <n v="10"/>
    <n v="10"/>
    <n v="20"/>
    <x v="1"/>
    <n v="1"/>
    <n v="2"/>
    <n v="2"/>
    <n v="1"/>
    <n v="2"/>
    <n v="3"/>
    <n v="2"/>
    <n v="2"/>
    <n v="12000"/>
    <n v="1000"/>
  </r>
  <r>
    <s v="Entidad"/>
    <s v="Chile"/>
    <s v="Formación para el trabajo"/>
    <n v="10"/>
    <n v="10"/>
    <n v="20"/>
    <x v="1"/>
    <n v="1"/>
    <n v="2"/>
    <n v="2"/>
    <n v="1"/>
    <n v="2"/>
    <n v="3"/>
    <n v="2"/>
    <n v="2"/>
    <n v="12000"/>
    <n v="1000"/>
  </r>
  <r>
    <s v="Entidad"/>
    <s v="Chile"/>
    <s v="Acceso actividades deportivas y recreativas"/>
    <n v="10"/>
    <n v="10"/>
    <n v="20"/>
    <x v="1"/>
    <n v="1"/>
    <n v="2"/>
    <n v="2"/>
    <n v="1"/>
    <n v="2"/>
    <n v="3"/>
    <n v="2"/>
    <n v="2"/>
    <n v="12000"/>
    <n v="1000"/>
  </r>
  <r>
    <s v="Entidad"/>
    <s v="Chile"/>
    <s v="Acceso actividades culturales"/>
    <n v="10"/>
    <n v="10"/>
    <n v="20"/>
    <x v="1"/>
    <n v="1"/>
    <n v="2"/>
    <n v="2"/>
    <n v="1"/>
    <n v="2"/>
    <n v="3"/>
    <n v="2"/>
    <n v="2"/>
    <n v="12000"/>
    <n v="1000"/>
  </r>
  <r>
    <s v="Entidad"/>
    <s v="Chile"/>
    <s v="Acceso a otros espacios de participación social (especificar cuáles)"/>
    <n v="10"/>
    <n v="10"/>
    <n v="20"/>
    <x v="1"/>
    <n v="1"/>
    <n v="2"/>
    <n v="2"/>
    <n v="1"/>
    <n v="2"/>
    <n v="3"/>
    <n v="2"/>
    <n v="2"/>
    <n v="12000"/>
    <n v="1000"/>
  </r>
  <r>
    <s v="Entidad"/>
    <s v="Chile"/>
    <s v="Acceso a la inserción laboral "/>
    <n v="10"/>
    <n v="10"/>
    <n v="20"/>
    <x v="1"/>
    <n v="1"/>
    <n v="2"/>
    <n v="2"/>
    <n v="1"/>
    <n v="2"/>
    <n v="3"/>
    <n v="2"/>
    <n v="2"/>
    <n v="12000"/>
    <n v="1000"/>
  </r>
  <r>
    <s v="Entidad"/>
    <s v="Chile"/>
    <s v="Acceso a servicios de salud"/>
    <n v="10"/>
    <n v="10"/>
    <n v="20"/>
    <x v="1"/>
    <n v="1"/>
    <n v="2"/>
    <n v="2"/>
    <n v="1"/>
    <n v="2"/>
    <n v="3"/>
    <n v="2"/>
    <n v="2"/>
    <n v="12000"/>
    <n v="1000"/>
  </r>
  <r>
    <s v="Entidad"/>
    <s v="Chile"/>
    <s v="Asesoría legal"/>
    <n v="10"/>
    <n v="10"/>
    <n v="20"/>
    <x v="1"/>
    <n v="1"/>
    <n v="2"/>
    <n v="2"/>
    <n v="1"/>
    <n v="2"/>
    <n v="3"/>
    <n v="2"/>
    <n v="2"/>
    <n v="12000"/>
    <n v="1000"/>
  </r>
  <r>
    <s v="Entidad"/>
    <s v="Chile"/>
    <s v="Otros. Por favor, especificar aquí: "/>
    <n v="10"/>
    <n v="10"/>
    <n v="20"/>
    <x v="1"/>
    <n v="1"/>
    <n v="2"/>
    <n v="2"/>
    <n v="1"/>
    <n v="2"/>
    <n v="3"/>
    <n v="2"/>
    <n v="2"/>
    <n v="12000"/>
    <n v="1000"/>
  </r>
  <r>
    <s v="Entidad"/>
    <s v="Chile"/>
    <s v="Total "/>
    <n v="100"/>
    <n v="100"/>
    <n v="200"/>
    <x v="1"/>
    <n v="1"/>
    <n v="2"/>
    <n v="2"/>
    <n v="1"/>
    <n v="2"/>
    <n v="3"/>
    <n v="2"/>
    <n v="2"/>
    <n v="12000"/>
    <n v="1000"/>
  </r>
  <r>
    <s v="Nombre "/>
    <s v="País"/>
    <s v="FORMACIÓN"/>
    <s v="Hombres"/>
    <s v="Mujeres"/>
    <s v="Total"/>
    <x v="0"/>
    <s v="Meta Principal"/>
    <s v="Meta Secundaria"/>
    <s v="ODS Secundario (1)"/>
    <s v="Meta Principal"/>
    <s v="Meta Secundaria"/>
    <s v="ODS Secundario (2)"/>
    <s v="Meta Principal"/>
    <s v="Meta Secundaria"/>
    <s v="Anual"/>
    <s v="Mensual"/>
  </r>
  <r>
    <s v="Entidad"/>
    <s v="Costa Rica"/>
    <s v="Presencial "/>
    <n v="10"/>
    <n v="10"/>
    <n v="20"/>
    <x v="1"/>
    <n v="1"/>
    <n v="2"/>
    <n v="2"/>
    <n v="1"/>
    <n v="2"/>
    <n v="1"/>
    <n v="2"/>
    <n v="2"/>
    <n v="12000"/>
    <n v="1000"/>
  </r>
  <r>
    <s v="Entidad"/>
    <s v="Costa Rica"/>
    <s v="Online"/>
    <n v="10"/>
    <n v="10"/>
    <n v="20"/>
    <x v="1"/>
    <n v="1"/>
    <n v="2"/>
    <n v="2"/>
    <n v="1"/>
    <n v="2"/>
    <n v="1"/>
    <n v="2"/>
    <n v="2"/>
    <n v="12000"/>
    <n v="1000"/>
  </r>
  <r>
    <s v="Entidad"/>
    <s v="Costa Rica"/>
    <s v="Total "/>
    <n v="20"/>
    <n v="20"/>
    <n v="40"/>
    <x v="1"/>
    <n v="1"/>
    <n v="2"/>
    <n v="2"/>
    <n v="1"/>
    <n v="2"/>
    <n v="1"/>
    <n v="2"/>
    <n v="2"/>
    <n v="12000"/>
    <n v="1000"/>
  </r>
  <r>
    <s v="Nombre "/>
    <s v="País"/>
    <s v="CONSULTORÍA E INVESTIGACIÓN"/>
    <m/>
    <m/>
    <m/>
    <x v="0"/>
    <s v="Meta Principal"/>
    <s v="Meta Secundaria"/>
    <s v="ODS Secundario (1)"/>
    <s v="Meta Principal"/>
    <s v="Meta Secundaria"/>
    <s v="ODS Secundario (2)"/>
    <s v="Meta Principal"/>
    <s v="Meta Secundaria"/>
    <s v="Anual"/>
    <s v="Mensual"/>
  </r>
  <r>
    <s v="Entidad"/>
    <s v="Mexico"/>
    <s v="Especificar aquí la temática"/>
    <n v="50"/>
    <n v="50"/>
    <n v="100"/>
    <x v="1"/>
    <n v="1"/>
    <n v="2"/>
    <n v="2"/>
    <n v="1"/>
    <n v="2"/>
    <n v="3"/>
    <n v="2"/>
    <n v="2"/>
    <n v="12000"/>
    <n v="1000"/>
  </r>
  <r>
    <s v="Entidad"/>
    <s v="Mexico"/>
    <s v="Especificar aquí la temática"/>
    <n v="50"/>
    <n v="50"/>
    <n v="100"/>
    <x v="1"/>
    <n v="1"/>
    <n v="2"/>
    <n v="2"/>
    <n v="1"/>
    <n v="2"/>
    <n v="3"/>
    <n v="2"/>
    <n v="2"/>
    <n v="12000"/>
    <n v="1000"/>
  </r>
  <r>
    <s v="Entidad"/>
    <s v="Mexico"/>
    <s v="Total "/>
    <n v="100"/>
    <n v="100"/>
    <n v="200"/>
    <x v="1"/>
    <n v="1"/>
    <n v="2"/>
    <n v="2"/>
    <n v="1"/>
    <n v="2"/>
    <n v="3"/>
    <n v="2"/>
    <n v="2"/>
    <n v="12000"/>
    <n v="1000"/>
  </r>
  <r>
    <s v="Nombre "/>
    <s v="País"/>
    <s v="OTROS PROYECTOS EN LOS QUE COLABORAN LAS ENTIDADES RIOD"/>
    <m/>
    <m/>
    <m/>
    <x v="0"/>
    <s v="Meta Principal"/>
    <s v="Meta Secundaria"/>
    <s v="ODS Secundario (1)"/>
    <s v="Meta Principal"/>
    <s v="Meta Secundaria"/>
    <s v="ODS Secundario (2)"/>
    <s v="Meta Principal"/>
    <s v="Meta Secundaria"/>
    <s v="Anual"/>
    <s v="Mensual"/>
  </r>
  <r>
    <s v="Entidad"/>
    <s v="Mexico"/>
    <m/>
    <m/>
    <m/>
    <m/>
    <x v="1"/>
    <n v="1"/>
    <n v="2"/>
    <n v="2"/>
    <n v="1"/>
    <n v="2"/>
    <n v="3"/>
    <n v="2"/>
    <n v="2"/>
    <n v="12000"/>
    <n v="1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TablaDinámica15"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compactData="0" multipleFieldFilters="0" chartFormat="1">
  <location ref="A1:B5" firstHeaderRow="1" firstDataRow="1" firstDataCol="1"/>
  <pivotFields count="17">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4">
        <item x="1"/>
        <item x="2"/>
        <item x="3"/>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1">
    <field x="6"/>
  </rowFields>
  <rowItems count="4">
    <i>
      <x/>
    </i>
    <i>
      <x v="1"/>
    </i>
    <i>
      <x v="2"/>
    </i>
    <i>
      <x v="3"/>
    </i>
  </rowItems>
  <colItems count="1">
    <i/>
  </colItems>
  <dataFields count="1">
    <dataField name="Cuenta de TIPOS DE INTERVENCIÓN (Indicar nº de personas y desagregado entre hombres y mujeres)" fld="2"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olumna1" xr10:uid="{00000000-0013-0000-FFFF-FFFF01000000}" sourceName="PAIS">
  <extLst>
    <x:ext xmlns:x15="http://schemas.microsoft.com/office/spreadsheetml/2010/11/main" uri="{2F2917AC-EB37-4324-AD4E-5DD8C200BD13}">
      <x15:tableSlicerCache tableId="1"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S_DE_INTERVENCIÓN__Indicar_nº_de_personas_y_desagregado_entre_hombres_y_mujeres" xr10:uid="{00000000-0013-0000-FFFF-FFFF02000000}" sourceName="TIPOS DE INTERVENCIÓN">
  <extLst>
    <x:ext xmlns:x15="http://schemas.microsoft.com/office/spreadsheetml/2010/11/main" uri="{2F2917AC-EB37-4324-AD4E-5DD8C200BD13}">
      <x15:tableSlicerCache tableId="1" column="3"/>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ODS_ASOCIADO_A_LA_ACTIVIDAD" xr10:uid="{00000000-0013-0000-FFFF-FFFF03000000}" sourceName="ODS ASOCIADO A LA ACTIVIDAD">
  <extLst>
    <x:ext xmlns:x15="http://schemas.microsoft.com/office/spreadsheetml/2010/11/main" uri="{2F2917AC-EB37-4324-AD4E-5DD8C200BD13}">
      <x15:tableSlicerCache tableId="1" column="7"/>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RESUPUESTO" xr10:uid="{00000000-0013-0000-FFFF-FFFF04000000}" sourceName="PRESUPUESTO ANUAL">
  <extLst>
    <x:ext xmlns:x15="http://schemas.microsoft.com/office/spreadsheetml/2010/11/main" uri="{2F2917AC-EB37-4324-AD4E-5DD8C200BD13}">
      <x15:tableSlicerCache tableId="1" column="16"/>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ODS_II" xr10:uid="{00000000-0013-0000-FFFF-FFFF05000000}" sourceName="ODS II">
  <extLst>
    <x:ext xmlns:x15="http://schemas.microsoft.com/office/spreadsheetml/2010/11/main" uri="{2F2917AC-EB37-4324-AD4E-5DD8C200BD13}">
      <x15:tableSlicerCache tableId="1" column="10"/>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ODS_III" xr10:uid="{00000000-0013-0000-FFFF-FFFF06000000}" sourceName="ODS III">
  <extLst>
    <x:ext xmlns:x15="http://schemas.microsoft.com/office/spreadsheetml/2010/11/main" uri="{2F2917AC-EB37-4324-AD4E-5DD8C200BD13}">
      <x15:tableSlicerCache tableId="1" column="13"/>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ROYECTO" xr10:uid="{00000000-0013-0000-FFFF-FFFF07000000}" sourceName="PROYECTO">
  <extLst>
    <x:ext xmlns:x15="http://schemas.microsoft.com/office/spreadsheetml/2010/11/main" uri="{2F2917AC-EB37-4324-AD4E-5DD8C200BD13}">
      <x15:tableSlicerCache tableId="2" column="1"/>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PREVENCIÓN" xr10:uid="{00000000-0013-0000-FFFF-FFFF08000000}" sourceName="TIPO DE PREVENCIÓN">
  <extLst>
    <x:ext xmlns:x15="http://schemas.microsoft.com/office/spreadsheetml/2010/11/main" uri="{2F2917AC-EB37-4324-AD4E-5DD8C200BD13}">
      <x15:tableSlicerCache tableId="2" column="18"/>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lumna1" xr10:uid="{00000000-0014-0000-FFFF-FFFF01000000}" cache="SegmentaciónDeDatos_Columna1" caption="PAIS" columnCount="4" style="SlicerStyleLight2" rowHeight="241300"/>
  <slicer name="TIPOS DE INTERVENCIÓN (Indicar nº de personas y desagregado entre hombres y mujeres)" xr10:uid="{00000000-0014-0000-FFFF-FFFF02000000}" cache="SegmentaciónDeDatos_TIPOS_DE_INTERVENCIÓN__Indicar_nº_de_personas_y_desagregado_entre_hombres_y_mujeres" caption="TIPOS DE INTERVENCIÓN" columnCount="9" rowHeight="241300"/>
  <slicer name="ODS ASOCIADO A LA ACTIVIDAD" xr10:uid="{00000000-0014-0000-FFFF-FFFF03000000}" cache="SegmentaciónDeDatos_ODS_ASOCIADO_A_LA_ACTIVIDAD" caption="ODS ASOCIADO A LA ACTIVIDAD" style="SlicerStyleDark6" rowHeight="241300"/>
  <slicer name="PRESUPUESTO " xr10:uid="{00000000-0014-0000-FFFF-FFFF04000000}" cache="SegmentaciónDeDatos_PRESUPUESTO" caption="PRESUPUESTO ANUAL" style="SlicerStyleLight3" rowHeight="241300"/>
  <slicer name="ODS II" xr10:uid="{00000000-0014-0000-FFFF-FFFF05000000}" cache="SegmentaciónDeDatos_ODS_II" caption="ODS II" style="SlicerStyleLight6" rowHeight="241300"/>
  <slicer name="ODS III" xr10:uid="{00000000-0014-0000-FFFF-FFFF06000000}" cache="SegmentaciónDeDatos_ODS_III" caption="ODS III" style="SlicerStyleLight4"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YECTO" xr10:uid="{00000000-0014-0000-FFFF-FFFF07000000}" cache="SegmentaciónDeDatos_PROYECTO" caption="PROYECTO" style="SlicerStyleDark6" rowHeight="241300"/>
  <slicer name="TIPO DE PREVENCIÓN" xr10:uid="{00000000-0014-0000-FFFF-FFFF08000000}" cache="SegmentaciónDeDatos_TIPO_DE_PREVENCIÓN" caption="TIPO DE PREVENCIÓN" columnCount="2" style="SlicerStyleLight6"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RI_ODS" displayName="RI_ODS" ref="A13:Q65" totalsRowCount="1" headerRowDxfId="77" dataDxfId="75" headerRowBorderDxfId="76" tableBorderDxfId="74" totalsRowBorderDxfId="73">
  <autoFilter ref="A13:Q64" xr:uid="{00000000-0009-0000-0100-000001000000}"/>
  <tableColumns count="17">
    <tableColumn id="1" xr3:uid="{00000000-0010-0000-0000-000001000000}" name="DATOS DE LA ENTIDAD" totalsRowLabel="Total" dataDxfId="72" totalsRowDxfId="71"/>
    <tableColumn id="2" xr3:uid="{00000000-0010-0000-0000-000002000000}" name="PAIS" dataDxfId="70" totalsRowDxfId="69"/>
    <tableColumn id="3" xr3:uid="{00000000-0010-0000-0000-000003000000}" name="TIPOS DE INTERVENCIÓN" dataDxfId="68" totalsRowDxfId="67"/>
    <tableColumn id="4" xr3:uid="{00000000-0010-0000-0000-000004000000}" name="Hombres" dataDxfId="66" totalsRowDxfId="65"/>
    <tableColumn id="5" xr3:uid="{00000000-0010-0000-0000-000005000000}" name="Mujeres" dataDxfId="64" totalsRowDxfId="63"/>
    <tableColumn id="6" xr3:uid="{00000000-0010-0000-0000-000006000000}" name="Total" totalsRowFunction="count" dataDxfId="62" totalsRowDxfId="61"/>
    <tableColumn id="7" xr3:uid="{00000000-0010-0000-0000-000007000000}" name="ODS ASOCIADO A LA ACTIVIDAD" totalsRowFunction="count" dataDxfId="60" totalsRowDxfId="59"/>
    <tableColumn id="8" xr3:uid="{00000000-0010-0000-0000-000008000000}" name="ODS I / M I" totalsRowFunction="count" dataDxfId="58" totalsRowDxfId="57"/>
    <tableColumn id="9" xr3:uid="{00000000-0010-0000-0000-000009000000}" name="ODS I / M II" totalsRowFunction="count" dataDxfId="56" totalsRowDxfId="55"/>
    <tableColumn id="10" xr3:uid="{00000000-0010-0000-0000-00000A000000}" name="ODS II" totalsRowFunction="count" dataDxfId="54" totalsRowDxfId="53"/>
    <tableColumn id="11" xr3:uid="{00000000-0010-0000-0000-00000B000000}" name="ODS II / M I" totalsRowFunction="count" dataDxfId="52" totalsRowDxfId="51"/>
    <tableColumn id="12" xr3:uid="{00000000-0010-0000-0000-00000C000000}" name="ODS II / M II" totalsRowFunction="count" dataDxfId="50" totalsRowDxfId="49"/>
    <tableColumn id="13" xr3:uid="{00000000-0010-0000-0000-00000D000000}" name="ODS III" totalsRowFunction="count" dataDxfId="48" totalsRowDxfId="47"/>
    <tableColumn id="14" xr3:uid="{00000000-0010-0000-0000-00000E000000}" name="ODS III / M I" totalsRowFunction="count" dataDxfId="46" totalsRowDxfId="45"/>
    <tableColumn id="15" xr3:uid="{00000000-0010-0000-0000-00000F000000}" name="ODS III / M II" totalsRowFunction="count" dataDxfId="44" totalsRowDxfId="43"/>
    <tableColumn id="16" xr3:uid="{00000000-0010-0000-0000-000010000000}" name="PRESUPUESTO ANUAL" totalsRowFunction="sum" dataDxfId="42" totalsRowDxfId="41"/>
    <tableColumn id="17" xr3:uid="{00000000-0010-0000-0000-000011000000}" name="PRESUPUESTO MENSUAL" totalsRowFunction="average" dataDxfId="40" totalsRowDxfId="3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PREVENCIÓN" displayName="PREVENCIÓN" ref="A7:R26" totalsRowCount="1" headerRowDxfId="38">
  <autoFilter ref="A7:R25" xr:uid="{00000000-0009-0000-0100-000002000000}"/>
  <tableColumns count="18">
    <tableColumn id="1" xr3:uid="{00000000-0010-0000-0100-000001000000}" name="PROYECTO" totalsRowLabel="Total" dataDxfId="37" totalsRowDxfId="36"/>
    <tableColumn id="18" xr3:uid="{00000000-0010-0000-0100-000012000000}" name="TIPO DE PREVENCIÓN" dataDxfId="35" totalsRowDxfId="34"/>
    <tableColumn id="2" xr3:uid="{00000000-0010-0000-0100-000002000000}" name="Hombres" totalsRowFunction="sum" dataDxfId="33" totalsRowDxfId="32"/>
    <tableColumn id="3" xr3:uid="{00000000-0010-0000-0100-000003000000}" name="Mujeres" totalsRowFunction="sum" dataDxfId="31" totalsRowDxfId="30"/>
    <tableColumn id="4" xr3:uid="{00000000-0010-0000-0100-000004000000}" name="Total" totalsRowFunction="sum" dataDxfId="29" totalsRowDxfId="28"/>
    <tableColumn id="5" xr3:uid="{00000000-0010-0000-0100-000005000000}" name="ODS Principal" totalsRowFunction="count" dataDxfId="27" totalsRowDxfId="26"/>
    <tableColumn id="6" xr3:uid="{00000000-0010-0000-0100-000006000000}" name="Meta Principal" totalsRowFunction="count" dataDxfId="25" totalsRowDxfId="24"/>
    <tableColumn id="7" xr3:uid="{00000000-0010-0000-0100-000007000000}" name="Meta Secundaria" totalsRowFunction="count" dataDxfId="23" totalsRowDxfId="22"/>
    <tableColumn id="8" xr3:uid="{00000000-0010-0000-0100-000008000000}" name="ODS Secundario (1)" totalsRowFunction="count" dataDxfId="21" totalsRowDxfId="20"/>
    <tableColumn id="9" xr3:uid="{00000000-0010-0000-0100-000009000000}" name="Meta Principal2" totalsRowFunction="count" dataDxfId="19" totalsRowDxfId="18"/>
    <tableColumn id="10" xr3:uid="{00000000-0010-0000-0100-00000A000000}" name="Meta Secundaria3" totalsRowFunction="count" dataDxfId="17" totalsRowDxfId="16"/>
    <tableColumn id="11" xr3:uid="{00000000-0010-0000-0100-00000B000000}" name="ODS Secundario (2)" totalsRowFunction="count" dataDxfId="15" totalsRowDxfId="14"/>
    <tableColumn id="12" xr3:uid="{00000000-0010-0000-0100-00000C000000}" name="Meta Principal4" totalsRowFunction="count" dataDxfId="13" totalsRowDxfId="12"/>
    <tableColumn id="13" xr3:uid="{00000000-0010-0000-0100-00000D000000}" name="Meta Secundaria5" totalsRowFunction="count" dataDxfId="11" totalsRowDxfId="10"/>
    <tableColumn id="14" xr3:uid="{00000000-0010-0000-0100-00000E000000}" name="Anual" totalsRowFunction="average" dataDxfId="9" totalsRowDxfId="8"/>
    <tableColumn id="15" xr3:uid="{00000000-0010-0000-0100-00000F000000}" name="Mensual" totalsRowFunction="average" dataDxfId="7" totalsRowDxfId="6"/>
    <tableColumn id="16" xr3:uid="{00000000-0010-0000-0100-000010000000}" name="Duración (meses)" totalsRowFunction="average"/>
    <tableColumn id="17" xr3:uid="{00000000-0010-0000-0100-000011000000}" name="Presupuesto total" totalsRowFunction="sum" totalsRowDxfId="5"/>
  </tableColumns>
  <tableStyleInfo name="TableStyleLight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Listado_Metas" displayName="Listado_Metas" ref="A1:A125" totalsRowShown="0" dataDxfId="4" tableBorderDxfId="3">
  <autoFilter ref="A1:A125" xr:uid="{00000000-0009-0000-0100-000006000000}"/>
  <tableColumns count="1">
    <tableColumn id="1" xr3:uid="{00000000-0010-0000-0200-000001000000}" name="LISTADO METAS" dataDxfId="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Listado_ODS" displayName="Listado_ODS" ref="A1:A12" totalsRowShown="0" headerRowDxfId="1" tableBorderDxfId="0">
  <autoFilter ref="A1:A12" xr:uid="{00000000-0009-0000-0100-000008000000}"/>
  <tableColumns count="1">
    <tableColumn id="1" xr3:uid="{00000000-0010-0000-0300-000001000000}" name="Listado ODS"/>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table" Target="../tables/table2.x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40"/>
  <sheetViews>
    <sheetView topLeftCell="A142" zoomScale="59" zoomScaleNormal="59" workbookViewId="0">
      <selection activeCell="J12" sqref="J12"/>
    </sheetView>
  </sheetViews>
  <sheetFormatPr baseColWidth="10" defaultRowHeight="15"/>
  <cols>
    <col min="2" max="2" width="3.28515625" customWidth="1"/>
    <col min="4" max="4" width="11.42578125" customWidth="1"/>
    <col min="5" max="5" width="97.28515625" customWidth="1"/>
  </cols>
  <sheetData>
    <row r="1" spans="1:5">
      <c r="A1" t="s">
        <v>217</v>
      </c>
    </row>
    <row r="2" spans="1:5">
      <c r="B2" s="53"/>
      <c r="C2" t="s">
        <v>213</v>
      </c>
    </row>
    <row r="3" spans="1:5">
      <c r="B3" s="61"/>
      <c r="C3" t="s">
        <v>215</v>
      </c>
    </row>
    <row r="4" spans="1:5">
      <c r="B4" s="69"/>
      <c r="C4" t="s">
        <v>216</v>
      </c>
    </row>
    <row r="9" spans="1:5" ht="15.75" thickBot="1"/>
    <row r="10" spans="1:5" ht="15.75" thickBot="1">
      <c r="D10" s="49" t="s">
        <v>79</v>
      </c>
      <c r="E10" s="50" t="s">
        <v>70</v>
      </c>
    </row>
    <row r="11" spans="1:5" ht="36" customHeight="1">
      <c r="D11" s="107" t="s">
        <v>78</v>
      </c>
      <c r="E11" s="27" t="s">
        <v>71</v>
      </c>
    </row>
    <row r="12" spans="1:5" ht="24">
      <c r="D12" s="108"/>
      <c r="E12" s="28" t="s">
        <v>72</v>
      </c>
    </row>
    <row r="13" spans="1:5" ht="24">
      <c r="D13" s="108"/>
      <c r="E13" s="28" t="s">
        <v>73</v>
      </c>
    </row>
    <row r="14" spans="1:5" ht="48">
      <c r="D14" s="108"/>
      <c r="E14" s="28" t="s">
        <v>74</v>
      </c>
    </row>
    <row r="15" spans="1:5" ht="36">
      <c r="D15" s="108"/>
      <c r="E15" s="28" t="s">
        <v>75</v>
      </c>
    </row>
    <row r="16" spans="1:5" ht="48">
      <c r="D16" s="108"/>
      <c r="E16" s="28" t="s">
        <v>76</v>
      </c>
    </row>
    <row r="17" spans="4:5" ht="36">
      <c r="D17" s="109"/>
      <c r="E17" s="51" t="s">
        <v>77</v>
      </c>
    </row>
    <row r="18" spans="4:5" ht="36" customHeight="1">
      <c r="D18" s="110" t="s">
        <v>123</v>
      </c>
      <c r="E18" s="29" t="s">
        <v>80</v>
      </c>
    </row>
    <row r="19" spans="4:5" ht="48">
      <c r="D19" s="111"/>
      <c r="E19" s="29" t="s">
        <v>81</v>
      </c>
    </row>
    <row r="20" spans="4:5" ht="60">
      <c r="D20" s="111"/>
      <c r="E20" s="29" t="s">
        <v>82</v>
      </c>
    </row>
    <row r="21" spans="4:5" ht="48" customHeight="1">
      <c r="D21" s="111"/>
      <c r="E21" s="29" t="s">
        <v>83</v>
      </c>
    </row>
    <row r="22" spans="4:5" ht="60">
      <c r="D22" s="111"/>
      <c r="E22" s="29" t="s">
        <v>84</v>
      </c>
    </row>
    <row r="23" spans="4:5" ht="48">
      <c r="D23" s="111"/>
      <c r="E23" s="29" t="s">
        <v>85</v>
      </c>
    </row>
    <row r="24" spans="4:5" ht="36">
      <c r="D24" s="111"/>
      <c r="E24" s="29" t="s">
        <v>86</v>
      </c>
    </row>
    <row r="25" spans="4:5" ht="36">
      <c r="D25" s="112"/>
      <c r="E25" s="29" t="s">
        <v>87</v>
      </c>
    </row>
    <row r="26" spans="4:5" ht="15" customHeight="1">
      <c r="D26" s="113" t="s">
        <v>122</v>
      </c>
      <c r="E26" s="52" t="s">
        <v>88</v>
      </c>
    </row>
    <row r="27" spans="4:5" ht="36">
      <c r="D27" s="114"/>
      <c r="E27" s="30" t="s">
        <v>89</v>
      </c>
    </row>
    <row r="28" spans="4:5" ht="24" customHeight="1">
      <c r="D28" s="114"/>
      <c r="E28" s="30" t="s">
        <v>90</v>
      </c>
    </row>
    <row r="29" spans="4:5" ht="24">
      <c r="D29" s="114"/>
      <c r="E29" s="30" t="s">
        <v>91</v>
      </c>
    </row>
    <row r="30" spans="4:5" ht="24">
      <c r="D30" s="114"/>
      <c r="E30" s="30" t="s">
        <v>92</v>
      </c>
    </row>
    <row r="31" spans="4:5" ht="24">
      <c r="D31" s="114"/>
      <c r="E31" s="30" t="s">
        <v>93</v>
      </c>
    </row>
    <row r="32" spans="4:5" ht="36">
      <c r="D32" s="114"/>
      <c r="E32" s="30" t="s">
        <v>94</v>
      </c>
    </row>
    <row r="33" spans="4:5" ht="36">
      <c r="D33" s="114"/>
      <c r="E33" s="30" t="s">
        <v>95</v>
      </c>
    </row>
    <row r="34" spans="4:5" ht="24">
      <c r="D34" s="114"/>
      <c r="E34" s="30" t="s">
        <v>96</v>
      </c>
    </row>
    <row r="35" spans="4:5" ht="24">
      <c r="D35" s="114"/>
      <c r="E35" s="30" t="s">
        <v>97</v>
      </c>
    </row>
    <row r="36" spans="4:5" ht="84">
      <c r="D36" s="114"/>
      <c r="E36" s="30" t="s">
        <v>98</v>
      </c>
    </row>
    <row r="37" spans="4:5" ht="36">
      <c r="D37" s="114"/>
      <c r="E37" s="30" t="s">
        <v>99</v>
      </c>
    </row>
    <row r="38" spans="4:5" ht="24">
      <c r="D38" s="115"/>
      <c r="E38" s="31" t="s">
        <v>100</v>
      </c>
    </row>
    <row r="39" spans="4:5" ht="24" customHeight="1">
      <c r="D39" s="116" t="s">
        <v>121</v>
      </c>
      <c r="E39" s="32" t="s">
        <v>101</v>
      </c>
    </row>
    <row r="40" spans="4:5" ht="24">
      <c r="D40" s="117"/>
      <c r="E40" s="32" t="s">
        <v>102</v>
      </c>
    </row>
    <row r="41" spans="4:5" ht="24">
      <c r="D41" s="117"/>
      <c r="E41" s="32" t="s">
        <v>103</v>
      </c>
    </row>
    <row r="42" spans="4:5" ht="24">
      <c r="D42" s="117"/>
      <c r="E42" s="32" t="s">
        <v>104</v>
      </c>
    </row>
    <row r="43" spans="4:5" ht="36">
      <c r="D43" s="117"/>
      <c r="E43" s="32" t="s">
        <v>105</v>
      </c>
    </row>
    <row r="44" spans="4:5" ht="24">
      <c r="D44" s="117"/>
      <c r="E44" s="32" t="s">
        <v>106</v>
      </c>
    </row>
    <row r="45" spans="4:5" ht="48">
      <c r="D45" s="117"/>
      <c r="E45" s="32" t="s">
        <v>107</v>
      </c>
    </row>
    <row r="46" spans="4:5" ht="36">
      <c r="D46" s="117"/>
      <c r="E46" s="32" t="s">
        <v>108</v>
      </c>
    </row>
    <row r="47" spans="4:5" ht="60">
      <c r="D47" s="117"/>
      <c r="E47" s="32" t="s">
        <v>109</v>
      </c>
    </row>
    <row r="48" spans="4:5" ht="36">
      <c r="D48" s="118"/>
      <c r="E48" s="33" t="s">
        <v>110</v>
      </c>
    </row>
    <row r="49" spans="4:5" ht="15" customHeight="1">
      <c r="D49" s="119" t="s">
        <v>120</v>
      </c>
      <c r="E49" s="34" t="s">
        <v>111</v>
      </c>
    </row>
    <row r="50" spans="4:5" ht="24">
      <c r="D50" s="120"/>
      <c r="E50" s="34" t="s">
        <v>112</v>
      </c>
    </row>
    <row r="51" spans="4:5" ht="15" customHeight="1">
      <c r="D51" s="120"/>
      <c r="E51" s="34" t="s">
        <v>113</v>
      </c>
    </row>
    <row r="52" spans="4:5" ht="36">
      <c r="D52" s="120"/>
      <c r="E52" s="34" t="s">
        <v>114</v>
      </c>
    </row>
    <row r="53" spans="4:5" ht="24">
      <c r="D53" s="120"/>
      <c r="E53" s="34" t="s">
        <v>115</v>
      </c>
    </row>
    <row r="54" spans="4:5" ht="36">
      <c r="D54" s="120"/>
      <c r="E54" s="34" t="s">
        <v>116</v>
      </c>
    </row>
    <row r="55" spans="4:5" ht="36">
      <c r="D55" s="120"/>
      <c r="E55" s="34" t="s">
        <v>117</v>
      </c>
    </row>
    <row r="56" spans="4:5" ht="24">
      <c r="D56" s="120"/>
      <c r="E56" s="34" t="s">
        <v>118</v>
      </c>
    </row>
    <row r="57" spans="4:5" ht="24">
      <c r="D57" s="121"/>
      <c r="E57" s="35" t="s">
        <v>119</v>
      </c>
    </row>
    <row r="58" spans="4:5" ht="24" customHeight="1">
      <c r="D58" s="104" t="s">
        <v>136</v>
      </c>
      <c r="E58" s="36" t="s">
        <v>124</v>
      </c>
    </row>
    <row r="59" spans="4:5" ht="36">
      <c r="D59" s="105"/>
      <c r="E59" s="36" t="s">
        <v>125</v>
      </c>
    </row>
    <row r="60" spans="4:5" ht="36">
      <c r="D60" s="105"/>
      <c r="E60" s="36" t="s">
        <v>126</v>
      </c>
    </row>
    <row r="61" spans="4:5" ht="36" customHeight="1">
      <c r="D61" s="105"/>
      <c r="E61" s="36" t="s">
        <v>127</v>
      </c>
    </row>
    <row r="62" spans="4:5" ht="24">
      <c r="D62" s="105"/>
      <c r="E62" s="36" t="s">
        <v>128</v>
      </c>
    </row>
    <row r="63" spans="4:5" ht="24">
      <c r="D63" s="105"/>
      <c r="E63" s="36" t="s">
        <v>129</v>
      </c>
    </row>
    <row r="64" spans="4:5" ht="48">
      <c r="D64" s="105"/>
      <c r="E64" s="36" t="s">
        <v>130</v>
      </c>
    </row>
    <row r="65" spans="4:5" ht="24">
      <c r="D65" s="105"/>
      <c r="E65" s="36" t="s">
        <v>131</v>
      </c>
    </row>
    <row r="66" spans="4:5" ht="24">
      <c r="D66" s="105"/>
      <c r="E66" s="36" t="s">
        <v>132</v>
      </c>
    </row>
    <row r="67" spans="4:5" ht="24">
      <c r="D67" s="105"/>
      <c r="E67" s="36" t="s">
        <v>133</v>
      </c>
    </row>
    <row r="68" spans="4:5" ht="36">
      <c r="D68" s="105"/>
      <c r="E68" s="36" t="s">
        <v>134</v>
      </c>
    </row>
    <row r="69" spans="4:5" ht="24">
      <c r="D69" s="106"/>
      <c r="E69" s="37" t="s">
        <v>135</v>
      </c>
    </row>
    <row r="70" spans="4:5" ht="24" customHeight="1">
      <c r="D70" s="122" t="s">
        <v>211</v>
      </c>
      <c r="E70" s="38" t="s">
        <v>137</v>
      </c>
    </row>
    <row r="71" spans="4:5" ht="24">
      <c r="D71" s="123"/>
      <c r="E71" s="38" t="s">
        <v>138</v>
      </c>
    </row>
    <row r="72" spans="4:5" ht="24">
      <c r="D72" s="123"/>
      <c r="E72" s="38" t="s">
        <v>139</v>
      </c>
    </row>
    <row r="73" spans="4:5" ht="24">
      <c r="D73" s="123"/>
      <c r="E73" s="38" t="s">
        <v>140</v>
      </c>
    </row>
    <row r="74" spans="4:5" ht="24">
      <c r="D74" s="123"/>
      <c r="E74" s="38" t="s">
        <v>141</v>
      </c>
    </row>
    <row r="75" spans="4:5" ht="36">
      <c r="D75" s="123"/>
      <c r="E75" s="38" t="s">
        <v>142</v>
      </c>
    </row>
    <row r="76" spans="4:5" ht="24">
      <c r="D76" s="123"/>
      <c r="E76" s="38" t="s">
        <v>143</v>
      </c>
    </row>
    <row r="77" spans="4:5" ht="24">
      <c r="D77" s="123"/>
      <c r="E77" s="38" t="s">
        <v>144</v>
      </c>
    </row>
    <row r="78" spans="4:5" ht="48">
      <c r="D78" s="123"/>
      <c r="E78" s="38" t="s">
        <v>145</v>
      </c>
    </row>
    <row r="79" spans="4:5" ht="24">
      <c r="D79" s="124"/>
      <c r="E79" s="39" t="s">
        <v>146</v>
      </c>
    </row>
    <row r="80" spans="4:5" ht="24" customHeight="1">
      <c r="D80" s="125" t="s">
        <v>157</v>
      </c>
      <c r="E80" s="40" t="s">
        <v>147</v>
      </c>
    </row>
    <row r="81" spans="4:5" ht="48">
      <c r="D81" s="126"/>
      <c r="E81" s="40" t="s">
        <v>148</v>
      </c>
    </row>
    <row r="82" spans="4:5" ht="24">
      <c r="D82" s="126"/>
      <c r="E82" s="40" t="s">
        <v>149</v>
      </c>
    </row>
    <row r="83" spans="4:5">
      <c r="D83" s="126"/>
      <c r="E83" s="40" t="s">
        <v>150</v>
      </c>
    </row>
    <row r="84" spans="4:5" ht="48">
      <c r="D84" s="126"/>
      <c r="E84" s="40" t="s">
        <v>151</v>
      </c>
    </row>
    <row r="85" spans="4:5" ht="24">
      <c r="D85" s="126"/>
      <c r="E85" s="40" t="s">
        <v>152</v>
      </c>
    </row>
    <row r="86" spans="4:5" ht="24">
      <c r="D86" s="126"/>
      <c r="E86" s="40" t="s">
        <v>153</v>
      </c>
    </row>
    <row r="87" spans="4:5" ht="24">
      <c r="D87" s="126"/>
      <c r="E87" s="40" t="s">
        <v>154</v>
      </c>
    </row>
    <row r="88" spans="4:5" ht="60">
      <c r="D88" s="126"/>
      <c r="E88" s="40" t="s">
        <v>155</v>
      </c>
    </row>
    <row r="89" spans="4:5" ht="24">
      <c r="D89" s="127"/>
      <c r="E89" s="41" t="s">
        <v>156</v>
      </c>
    </row>
    <row r="90" spans="4:5" ht="36" customHeight="1">
      <c r="D90" s="128" t="s">
        <v>212</v>
      </c>
      <c r="E90" s="42" t="s">
        <v>158</v>
      </c>
    </row>
    <row r="91" spans="4:5" ht="36">
      <c r="D91" s="129"/>
      <c r="E91" s="42" t="s">
        <v>159</v>
      </c>
    </row>
    <row r="92" spans="4:5" ht="36">
      <c r="D92" s="129"/>
      <c r="E92" s="42" t="s">
        <v>160</v>
      </c>
    </row>
    <row r="93" spans="4:5" ht="24">
      <c r="D93" s="129"/>
      <c r="E93" s="42" t="s">
        <v>161</v>
      </c>
    </row>
    <row r="94" spans="4:5" ht="24">
      <c r="D94" s="129"/>
      <c r="E94" s="42" t="s">
        <v>162</v>
      </c>
    </row>
    <row r="95" spans="4:5" ht="24">
      <c r="D95" s="129"/>
      <c r="E95" s="42" t="s">
        <v>163</v>
      </c>
    </row>
    <row r="96" spans="4:5" ht="24">
      <c r="D96" s="129"/>
      <c r="E96" s="42" t="s">
        <v>164</v>
      </c>
    </row>
    <row r="97" spans="4:5" ht="24">
      <c r="D97" s="129"/>
      <c r="E97" s="42" t="s">
        <v>165</v>
      </c>
    </row>
    <row r="98" spans="4:5" ht="24">
      <c r="D98" s="129"/>
      <c r="E98" s="42" t="s">
        <v>166</v>
      </c>
    </row>
    <row r="99" spans="4:5" ht="24">
      <c r="D99" s="129"/>
      <c r="E99" s="42" t="s">
        <v>167</v>
      </c>
    </row>
    <row r="100" spans="4:5" ht="36">
      <c r="D100" s="129"/>
      <c r="E100" s="42" t="s">
        <v>168</v>
      </c>
    </row>
    <row r="101" spans="4:5" ht="24">
      <c r="D101" s="130"/>
      <c r="E101" s="43" t="s">
        <v>169</v>
      </c>
    </row>
    <row r="102" spans="4:5" ht="24" customHeight="1">
      <c r="D102" s="131" t="s">
        <v>182</v>
      </c>
      <c r="E102" s="44" t="s">
        <v>170</v>
      </c>
    </row>
    <row r="103" spans="4:5">
      <c r="D103" s="132"/>
      <c r="E103" s="44" t="s">
        <v>171</v>
      </c>
    </row>
    <row r="104" spans="4:5" ht="24">
      <c r="D104" s="132"/>
      <c r="E104" s="44" t="s">
        <v>172</v>
      </c>
    </row>
    <row r="105" spans="4:5" ht="24">
      <c r="D105" s="132"/>
      <c r="E105" s="44" t="s">
        <v>173</v>
      </c>
    </row>
    <row r="106" spans="4:5">
      <c r="D106" s="132"/>
      <c r="E106" s="44" t="s">
        <v>174</v>
      </c>
    </row>
    <row r="107" spans="4:5">
      <c r="D107" s="132"/>
      <c r="E107" s="44" t="s">
        <v>175</v>
      </c>
    </row>
    <row r="108" spans="4:5" ht="24">
      <c r="D108" s="132"/>
      <c r="E108" s="44" t="s">
        <v>176</v>
      </c>
    </row>
    <row r="109" spans="4:5">
      <c r="D109" s="132"/>
      <c r="E109" s="44" t="s">
        <v>177</v>
      </c>
    </row>
    <row r="110" spans="4:5" ht="24">
      <c r="D110" s="132"/>
      <c r="E110" s="44" t="s">
        <v>178</v>
      </c>
    </row>
    <row r="111" spans="4:5" ht="24">
      <c r="D111" s="132"/>
      <c r="E111" s="44" t="s">
        <v>179</v>
      </c>
    </row>
    <row r="112" spans="4:5" ht="36">
      <c r="D112" s="132"/>
      <c r="E112" s="44" t="s">
        <v>180</v>
      </c>
    </row>
    <row r="113" spans="4:5">
      <c r="D113" s="133"/>
      <c r="E113" s="45" t="s">
        <v>181</v>
      </c>
    </row>
    <row r="114" spans="4:5" ht="15" customHeight="1">
      <c r="D114" s="134" t="s">
        <v>210</v>
      </c>
      <c r="E114" s="46" t="s">
        <v>183</v>
      </c>
    </row>
    <row r="115" spans="4:5" ht="24">
      <c r="D115" s="135"/>
      <c r="E115" s="47" t="s">
        <v>184</v>
      </c>
    </row>
    <row r="116" spans="4:5" ht="84">
      <c r="D116" s="135"/>
      <c r="E116" s="47" t="s">
        <v>185</v>
      </c>
    </row>
    <row r="117" spans="4:5">
      <c r="D117" s="135"/>
      <c r="E117" s="47" t="s">
        <v>186</v>
      </c>
    </row>
    <row r="118" spans="4:5" ht="36">
      <c r="D118" s="135"/>
      <c r="E118" s="47" t="s">
        <v>187</v>
      </c>
    </row>
    <row r="119" spans="4:5">
      <c r="D119" s="135"/>
      <c r="E119" s="47" t="s">
        <v>188</v>
      </c>
    </row>
    <row r="120" spans="4:5">
      <c r="D120" s="135"/>
      <c r="E120" s="46" t="s">
        <v>189</v>
      </c>
    </row>
    <row r="121" spans="4:5" ht="48">
      <c r="D121" s="135"/>
      <c r="E121" s="47" t="s">
        <v>190</v>
      </c>
    </row>
    <row r="122" spans="4:5" ht="36">
      <c r="D122" s="135"/>
      <c r="E122" s="47" t="s">
        <v>191</v>
      </c>
    </row>
    <row r="123" spans="4:5" ht="36" customHeight="1">
      <c r="D123" s="135"/>
      <c r="E123" s="47" t="s">
        <v>192</v>
      </c>
    </row>
    <row r="124" spans="4:5">
      <c r="D124" s="135"/>
      <c r="E124" s="46" t="s">
        <v>193</v>
      </c>
    </row>
    <row r="125" spans="4:5" ht="36">
      <c r="D125" s="135"/>
      <c r="E125" s="47" t="s">
        <v>194</v>
      </c>
    </row>
    <row r="126" spans="4:5">
      <c r="D126" s="135"/>
      <c r="E126" s="46" t="s">
        <v>195</v>
      </c>
    </row>
    <row r="127" spans="4:5" ht="36">
      <c r="D127" s="135"/>
      <c r="E127" s="47" t="s">
        <v>196</v>
      </c>
    </row>
    <row r="128" spans="4:5" ht="24">
      <c r="D128" s="135"/>
      <c r="E128" s="47" t="s">
        <v>197</v>
      </c>
    </row>
    <row r="129" spans="4:5" ht="48">
      <c r="D129" s="135"/>
      <c r="E129" s="47" t="s">
        <v>198</v>
      </c>
    </row>
    <row r="130" spans="4:5">
      <c r="D130" s="135"/>
      <c r="E130" s="46" t="s">
        <v>199</v>
      </c>
    </row>
    <row r="131" spans="4:5">
      <c r="D131" s="135"/>
      <c r="E131" s="48" t="s">
        <v>200</v>
      </c>
    </row>
    <row r="132" spans="4:5" ht="24">
      <c r="D132" s="135"/>
      <c r="E132" s="47" t="s">
        <v>201</v>
      </c>
    </row>
    <row r="133" spans="4:5">
      <c r="D133" s="135"/>
      <c r="E133" s="47" t="s">
        <v>202</v>
      </c>
    </row>
    <row r="134" spans="4:5" ht="24">
      <c r="D134" s="135"/>
      <c r="E134" s="47" t="s">
        <v>203</v>
      </c>
    </row>
    <row r="135" spans="4:5">
      <c r="D135" s="135"/>
      <c r="E135" s="48" t="s">
        <v>204</v>
      </c>
    </row>
    <row r="136" spans="4:5" ht="36">
      <c r="D136" s="135"/>
      <c r="E136" s="47" t="s">
        <v>205</v>
      </c>
    </row>
    <row r="137" spans="4:5" ht="24">
      <c r="D137" s="135"/>
      <c r="E137" s="47" t="s">
        <v>206</v>
      </c>
    </row>
    <row r="138" spans="4:5">
      <c r="D138" s="135"/>
      <c r="E138" s="48" t="s">
        <v>207</v>
      </c>
    </row>
    <row r="139" spans="4:5" ht="48">
      <c r="D139" s="135"/>
      <c r="E139" s="47" t="s">
        <v>208</v>
      </c>
    </row>
    <row r="140" spans="4:5" ht="36">
      <c r="D140" s="136"/>
      <c r="E140" s="47" t="s">
        <v>209</v>
      </c>
    </row>
  </sheetData>
  <mergeCells count="11">
    <mergeCell ref="D70:D79"/>
    <mergeCell ref="D80:D89"/>
    <mergeCell ref="D90:D101"/>
    <mergeCell ref="D102:D113"/>
    <mergeCell ref="D114:D140"/>
    <mergeCell ref="D58:D69"/>
    <mergeCell ref="D11:D17"/>
    <mergeCell ref="D18:D25"/>
    <mergeCell ref="D26:D38"/>
    <mergeCell ref="D39:D48"/>
    <mergeCell ref="D49:D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3:Q65"/>
  <sheetViews>
    <sheetView topLeftCell="A16" zoomScale="78" zoomScaleNormal="78" workbookViewId="0">
      <selection activeCell="G21" sqref="G21:J22"/>
    </sheetView>
  </sheetViews>
  <sheetFormatPr baseColWidth="10" defaultRowHeight="15"/>
  <cols>
    <col min="1" max="2" width="22.28515625" customWidth="1"/>
    <col min="3" max="3" width="40.7109375" customWidth="1"/>
    <col min="4" max="6" width="15.140625" customWidth="1"/>
    <col min="7" max="15" width="22.85546875" style="9" customWidth="1"/>
    <col min="16" max="16" width="21.85546875" style="9" customWidth="1"/>
    <col min="17" max="17" width="18.42578125" style="9" customWidth="1"/>
  </cols>
  <sheetData>
    <row r="13" spans="1:17" ht="15" customHeight="1">
      <c r="A13" s="12" t="s">
        <v>45</v>
      </c>
      <c r="B13" s="13" t="s">
        <v>59</v>
      </c>
      <c r="C13" s="13" t="s">
        <v>234</v>
      </c>
      <c r="D13" s="13" t="s">
        <v>2</v>
      </c>
      <c r="E13" s="13" t="s">
        <v>3</v>
      </c>
      <c r="F13" s="13" t="s">
        <v>4</v>
      </c>
      <c r="G13" s="14" t="s">
        <v>44</v>
      </c>
      <c r="H13" s="14" t="s">
        <v>63</v>
      </c>
      <c r="I13" s="14" t="s">
        <v>62</v>
      </c>
      <c r="J13" s="14" t="s">
        <v>0</v>
      </c>
      <c r="K13" s="14" t="s">
        <v>64</v>
      </c>
      <c r="L13" s="14" t="s">
        <v>65</v>
      </c>
      <c r="M13" s="14" t="s">
        <v>66</v>
      </c>
      <c r="N13" s="14" t="s">
        <v>67</v>
      </c>
      <c r="O13" s="14" t="s">
        <v>68</v>
      </c>
      <c r="P13" s="14" t="s">
        <v>60</v>
      </c>
      <c r="Q13" s="19" t="s">
        <v>61</v>
      </c>
    </row>
    <row r="14" spans="1:17">
      <c r="A14" s="55" t="s">
        <v>48</v>
      </c>
      <c r="B14" s="56" t="s">
        <v>49</v>
      </c>
      <c r="C14" s="57" t="s">
        <v>1</v>
      </c>
      <c r="D14" s="56" t="s">
        <v>2</v>
      </c>
      <c r="E14" s="56" t="s">
        <v>3</v>
      </c>
      <c r="F14" s="56" t="s">
        <v>4</v>
      </c>
      <c r="G14" s="58" t="s">
        <v>51</v>
      </c>
      <c r="H14" s="58" t="s">
        <v>53</v>
      </c>
      <c r="I14" s="59" t="s">
        <v>54</v>
      </c>
      <c r="J14" s="59" t="s">
        <v>52</v>
      </c>
      <c r="K14" s="59" t="s">
        <v>53</v>
      </c>
      <c r="L14" s="59" t="s">
        <v>54</v>
      </c>
      <c r="M14" s="59" t="s">
        <v>55</v>
      </c>
      <c r="N14" s="59" t="s">
        <v>53</v>
      </c>
      <c r="O14" s="59" t="s">
        <v>54</v>
      </c>
      <c r="P14" s="59" t="s">
        <v>46</v>
      </c>
      <c r="Q14" s="60" t="s">
        <v>47</v>
      </c>
    </row>
    <row r="15" spans="1:17">
      <c r="A15" s="11"/>
      <c r="B15" s="7"/>
      <c r="C15" s="1" t="s">
        <v>5</v>
      </c>
      <c r="D15" s="6"/>
      <c r="E15" s="6"/>
      <c r="F15" s="2">
        <f>D15+E15</f>
        <v>0</v>
      </c>
      <c r="G15" s="99"/>
      <c r="H15" s="25"/>
      <c r="I15" s="25"/>
      <c r="J15" s="99"/>
      <c r="K15" s="25"/>
      <c r="L15" s="25"/>
      <c r="M15" s="99"/>
      <c r="N15" s="25"/>
      <c r="O15" s="25"/>
      <c r="P15" s="20"/>
      <c r="Q15" s="21"/>
    </row>
    <row r="16" spans="1:17">
      <c r="A16" s="11" t="s">
        <v>236</v>
      </c>
      <c r="B16" s="7" t="s">
        <v>58</v>
      </c>
      <c r="C16" s="1" t="s">
        <v>6</v>
      </c>
      <c r="D16" s="101">
        <v>1426</v>
      </c>
      <c r="E16" s="101">
        <v>1781</v>
      </c>
      <c r="F16" s="2">
        <f>D16+E16</f>
        <v>3207</v>
      </c>
      <c r="G16" s="99" t="s">
        <v>122</v>
      </c>
      <c r="H16" s="25" t="s">
        <v>92</v>
      </c>
      <c r="I16" s="25"/>
      <c r="J16" s="99" t="s">
        <v>120</v>
      </c>
      <c r="K16" s="25" t="s">
        <v>111</v>
      </c>
      <c r="L16" s="25" t="s">
        <v>115</v>
      </c>
      <c r="M16" s="99" t="s">
        <v>182</v>
      </c>
      <c r="N16" s="25" t="s">
        <v>170</v>
      </c>
      <c r="O16" s="25"/>
      <c r="P16" s="20">
        <v>7142</v>
      </c>
      <c r="Q16" s="21">
        <v>714</v>
      </c>
    </row>
    <row r="17" spans="1:17">
      <c r="A17" s="11" t="s">
        <v>237</v>
      </c>
      <c r="B17" s="7" t="s">
        <v>50</v>
      </c>
      <c r="C17" s="1" t="s">
        <v>7</v>
      </c>
      <c r="D17" s="6">
        <v>678</v>
      </c>
      <c r="E17" s="6">
        <v>897</v>
      </c>
      <c r="F17" s="2">
        <f>D17+E17</f>
        <v>1575</v>
      </c>
      <c r="G17" s="99" t="s">
        <v>122</v>
      </c>
      <c r="H17" s="25" t="s">
        <v>92</v>
      </c>
      <c r="I17" s="25"/>
      <c r="J17" s="99" t="s">
        <v>120</v>
      </c>
      <c r="K17" s="25" t="s">
        <v>115</v>
      </c>
      <c r="L17" s="25" t="s">
        <v>111</v>
      </c>
      <c r="M17" s="99" t="s">
        <v>182</v>
      </c>
      <c r="N17" s="25" t="s">
        <v>170</v>
      </c>
      <c r="O17" s="25"/>
      <c r="P17" s="20">
        <v>9346</v>
      </c>
      <c r="Q17" s="21">
        <v>1335</v>
      </c>
    </row>
    <row r="18" spans="1:17">
      <c r="A18" s="11"/>
      <c r="B18" s="7"/>
      <c r="C18" s="1" t="s">
        <v>8</v>
      </c>
      <c r="D18" s="6"/>
      <c r="E18" s="6"/>
      <c r="F18" s="2">
        <f>D18+E18</f>
        <v>0</v>
      </c>
      <c r="G18" s="99"/>
      <c r="H18" s="25"/>
      <c r="I18" s="25"/>
      <c r="J18" s="99"/>
      <c r="K18" s="25"/>
      <c r="L18" s="25"/>
      <c r="M18" s="99"/>
      <c r="N18" s="25"/>
      <c r="O18" s="25"/>
      <c r="P18" s="20"/>
      <c r="Q18" s="21"/>
    </row>
    <row r="19" spans="1:17">
      <c r="A19" s="11"/>
      <c r="B19" s="7"/>
      <c r="C19" s="1" t="s">
        <v>9</v>
      </c>
      <c r="D19" s="2">
        <f>SUM(D15:D18)</f>
        <v>2104</v>
      </c>
      <c r="E19" s="2">
        <f>SUM(E15:E18)</f>
        <v>2678</v>
      </c>
      <c r="F19" s="2">
        <f>SUM(F15:F18)</f>
        <v>4782</v>
      </c>
      <c r="G19" s="25"/>
      <c r="H19" s="25"/>
      <c r="I19" s="25"/>
      <c r="J19" s="99"/>
      <c r="K19" s="25"/>
      <c r="L19" s="25"/>
      <c r="M19" s="99"/>
      <c r="N19" s="25"/>
      <c r="O19" s="25"/>
      <c r="P19" s="20"/>
      <c r="Q19" s="21"/>
    </row>
    <row r="20" spans="1:17">
      <c r="A20" s="55" t="s">
        <v>48</v>
      </c>
      <c r="B20" s="56" t="s">
        <v>49</v>
      </c>
      <c r="C20" s="57" t="s">
        <v>10</v>
      </c>
      <c r="D20" s="56" t="s">
        <v>2</v>
      </c>
      <c r="E20" s="56" t="s">
        <v>3</v>
      </c>
      <c r="F20" s="56" t="s">
        <v>4</v>
      </c>
      <c r="G20" s="58" t="s">
        <v>51</v>
      </c>
      <c r="H20" s="58" t="s">
        <v>53</v>
      </c>
      <c r="I20" s="59" t="s">
        <v>54</v>
      </c>
      <c r="J20" s="59" t="s">
        <v>52</v>
      </c>
      <c r="K20" s="59" t="s">
        <v>53</v>
      </c>
      <c r="L20" s="59" t="s">
        <v>54</v>
      </c>
      <c r="M20" s="59" t="s">
        <v>55</v>
      </c>
      <c r="N20" s="59" t="s">
        <v>53</v>
      </c>
      <c r="O20" s="59" t="s">
        <v>54</v>
      </c>
      <c r="P20" s="59" t="s">
        <v>46</v>
      </c>
      <c r="Q20" s="60" t="s">
        <v>47</v>
      </c>
    </row>
    <row r="21" spans="1:17" ht="128.25">
      <c r="A21" s="11" t="s">
        <v>238</v>
      </c>
      <c r="B21" s="7" t="s">
        <v>56</v>
      </c>
      <c r="C21" s="1" t="s">
        <v>11</v>
      </c>
      <c r="D21" s="6">
        <v>150</v>
      </c>
      <c r="E21" s="6">
        <v>92</v>
      </c>
      <c r="F21" s="2">
        <f>D21+E21</f>
        <v>242</v>
      </c>
      <c r="G21" s="103" t="s">
        <v>122</v>
      </c>
      <c r="H21" s="102" t="s">
        <v>92</v>
      </c>
      <c r="I21" s="102" t="s">
        <v>97</v>
      </c>
      <c r="J21" s="103" t="s">
        <v>121</v>
      </c>
      <c r="K21" s="102" t="s">
        <v>101</v>
      </c>
      <c r="L21" s="102" t="s">
        <v>106</v>
      </c>
      <c r="M21" s="103" t="s">
        <v>182</v>
      </c>
      <c r="N21" s="102" t="s">
        <v>171</v>
      </c>
      <c r="O21" s="25"/>
      <c r="P21" s="20">
        <v>114285</v>
      </c>
      <c r="Q21" s="21">
        <v>9523</v>
      </c>
    </row>
    <row r="22" spans="1:17" ht="128.25">
      <c r="A22" s="11" t="s">
        <v>239</v>
      </c>
      <c r="B22" s="7" t="s">
        <v>57</v>
      </c>
      <c r="C22" s="1" t="s">
        <v>12</v>
      </c>
      <c r="D22" s="6">
        <v>100</v>
      </c>
      <c r="E22" s="6">
        <v>70</v>
      </c>
      <c r="F22" s="2">
        <f t="shared" ref="F22:F29" si="0">D22+E22</f>
        <v>170</v>
      </c>
      <c r="G22" s="103" t="s">
        <v>122</v>
      </c>
      <c r="H22" s="102" t="s">
        <v>92</v>
      </c>
      <c r="I22" s="102" t="s">
        <v>97</v>
      </c>
      <c r="J22" s="103" t="s">
        <v>182</v>
      </c>
      <c r="K22" s="102" t="s">
        <v>171</v>
      </c>
      <c r="L22" s="25"/>
      <c r="M22" s="103" t="s">
        <v>121</v>
      </c>
      <c r="N22" s="102" t="s">
        <v>101</v>
      </c>
      <c r="O22" s="102" t="s">
        <v>106</v>
      </c>
      <c r="P22" s="20">
        <v>135768</v>
      </c>
      <c r="Q22" s="21">
        <v>11314</v>
      </c>
    </row>
    <row r="23" spans="1:17" ht="14.25" customHeight="1">
      <c r="A23" s="11"/>
      <c r="B23" s="7"/>
      <c r="C23" s="1" t="s">
        <v>13</v>
      </c>
      <c r="D23" s="6"/>
      <c r="E23" s="6"/>
      <c r="F23" s="2">
        <f t="shared" si="0"/>
        <v>0</v>
      </c>
      <c r="G23" s="99"/>
      <c r="H23" s="25"/>
      <c r="I23" s="25"/>
      <c r="J23" s="99"/>
      <c r="K23" s="25"/>
      <c r="L23" s="25"/>
      <c r="M23" s="99"/>
      <c r="N23" s="25"/>
      <c r="O23" s="25"/>
      <c r="P23" s="20"/>
      <c r="Q23" s="21"/>
    </row>
    <row r="24" spans="1:17">
      <c r="A24" s="11"/>
      <c r="B24" s="7"/>
      <c r="C24" s="1" t="s">
        <v>14</v>
      </c>
      <c r="D24" s="6"/>
      <c r="E24" s="6"/>
      <c r="F24" s="2">
        <f t="shared" si="0"/>
        <v>0</v>
      </c>
      <c r="G24" s="99"/>
      <c r="H24" s="25"/>
      <c r="I24" s="25"/>
      <c r="J24" s="99"/>
      <c r="K24" s="25"/>
      <c r="L24" s="25"/>
      <c r="M24" s="99"/>
      <c r="N24" s="25"/>
      <c r="O24" s="25"/>
      <c r="P24" s="20"/>
      <c r="Q24" s="21"/>
    </row>
    <row r="25" spans="1:17">
      <c r="A25" s="11" t="s">
        <v>240</v>
      </c>
      <c r="B25" s="7" t="s">
        <v>56</v>
      </c>
      <c r="C25" s="1" t="s">
        <v>15</v>
      </c>
      <c r="D25" s="6">
        <v>720</v>
      </c>
      <c r="E25" s="6">
        <v>870</v>
      </c>
      <c r="F25" s="2">
        <f t="shared" si="0"/>
        <v>1590</v>
      </c>
      <c r="G25" s="99" t="s">
        <v>182</v>
      </c>
      <c r="H25" s="25" t="s">
        <v>170</v>
      </c>
      <c r="I25" s="25" t="s">
        <v>173</v>
      </c>
      <c r="J25" s="99" t="s">
        <v>122</v>
      </c>
      <c r="K25" s="25" t="s">
        <v>92</v>
      </c>
      <c r="L25" s="25" t="s">
        <v>97</v>
      </c>
      <c r="M25" s="99" t="s">
        <v>120</v>
      </c>
      <c r="N25" s="25" t="s">
        <v>115</v>
      </c>
      <c r="O25" s="25" t="s">
        <v>111</v>
      </c>
      <c r="P25" s="20">
        <v>34285</v>
      </c>
      <c r="Q25" s="21">
        <v>5711</v>
      </c>
    </row>
    <row r="26" spans="1:17">
      <c r="A26" s="11"/>
      <c r="B26" s="7"/>
      <c r="C26" s="1" t="s">
        <v>16</v>
      </c>
      <c r="D26" s="6"/>
      <c r="E26" s="6"/>
      <c r="F26" s="2">
        <f t="shared" si="0"/>
        <v>0</v>
      </c>
      <c r="G26" s="99"/>
      <c r="H26" s="25"/>
      <c r="I26" s="25"/>
      <c r="J26" s="99"/>
      <c r="K26" s="25"/>
      <c r="L26" s="25"/>
      <c r="M26" s="99"/>
      <c r="N26" s="25"/>
      <c r="O26" s="25"/>
      <c r="P26" s="20"/>
      <c r="Q26" s="21"/>
    </row>
    <row r="27" spans="1:17">
      <c r="A27" s="11"/>
      <c r="B27" s="7"/>
      <c r="C27" s="1" t="s">
        <v>17</v>
      </c>
      <c r="D27" s="6"/>
      <c r="E27" s="6"/>
      <c r="F27" s="2">
        <f t="shared" si="0"/>
        <v>0</v>
      </c>
      <c r="G27" s="99"/>
      <c r="H27" s="25"/>
      <c r="I27" s="25"/>
      <c r="J27" s="99"/>
      <c r="K27" s="25"/>
      <c r="L27" s="25"/>
      <c r="M27" s="99"/>
      <c r="N27" s="25"/>
      <c r="O27" s="25"/>
      <c r="P27" s="20"/>
      <c r="Q27" s="21"/>
    </row>
    <row r="28" spans="1:17">
      <c r="A28" s="11"/>
      <c r="B28" s="7"/>
      <c r="C28" s="1" t="s">
        <v>18</v>
      </c>
      <c r="D28" s="6"/>
      <c r="E28" s="6"/>
      <c r="F28" s="2">
        <f t="shared" si="0"/>
        <v>0</v>
      </c>
      <c r="G28" s="99"/>
      <c r="H28" s="25"/>
      <c r="I28" s="25"/>
      <c r="J28" s="99"/>
      <c r="K28" s="25"/>
      <c r="L28" s="25"/>
      <c r="M28" s="99"/>
      <c r="N28" s="25"/>
      <c r="O28" s="25"/>
      <c r="P28" s="20"/>
      <c r="Q28" s="21"/>
    </row>
    <row r="29" spans="1:17">
      <c r="A29" s="11"/>
      <c r="B29" s="7"/>
      <c r="C29" s="3" t="s">
        <v>19</v>
      </c>
      <c r="D29" s="6"/>
      <c r="E29" s="6"/>
      <c r="F29" s="2">
        <f t="shared" si="0"/>
        <v>0</v>
      </c>
      <c r="G29" s="99"/>
      <c r="H29" s="25"/>
      <c r="I29" s="25"/>
      <c r="J29" s="99"/>
      <c r="K29" s="25"/>
      <c r="L29" s="25"/>
      <c r="M29" s="99"/>
      <c r="N29" s="25"/>
      <c r="O29" s="25"/>
      <c r="P29" s="20"/>
      <c r="Q29" s="21"/>
    </row>
    <row r="30" spans="1:17">
      <c r="A30" s="11"/>
      <c r="B30" s="7"/>
      <c r="C30" s="1" t="s">
        <v>9</v>
      </c>
      <c r="D30" s="2">
        <f>SUM(D21:D29)</f>
        <v>970</v>
      </c>
      <c r="E30" s="2">
        <f>SUM(E21:E29)</f>
        <v>1032</v>
      </c>
      <c r="F30" s="2">
        <f>D30+E30</f>
        <v>2002</v>
      </c>
      <c r="G30" s="99"/>
      <c r="H30" s="25"/>
      <c r="I30" s="25"/>
      <c r="J30" s="99"/>
      <c r="K30" s="25"/>
      <c r="L30" s="25"/>
      <c r="M30" s="99"/>
      <c r="N30" s="25"/>
      <c r="O30" s="25"/>
      <c r="P30" s="20"/>
      <c r="Q30" s="21"/>
    </row>
    <row r="31" spans="1:17">
      <c r="A31" s="55" t="s">
        <v>48</v>
      </c>
      <c r="B31" s="56" t="s">
        <v>49</v>
      </c>
      <c r="C31" s="57" t="s">
        <v>20</v>
      </c>
      <c r="D31" s="56" t="s">
        <v>2</v>
      </c>
      <c r="E31" s="56" t="s">
        <v>3</v>
      </c>
      <c r="F31" s="56" t="s">
        <v>4</v>
      </c>
      <c r="G31" s="58" t="s">
        <v>51</v>
      </c>
      <c r="H31" s="58" t="s">
        <v>53</v>
      </c>
      <c r="I31" s="59" t="s">
        <v>54</v>
      </c>
      <c r="J31" s="59" t="s">
        <v>52</v>
      </c>
      <c r="K31" s="59" t="s">
        <v>53</v>
      </c>
      <c r="L31" s="59" t="s">
        <v>54</v>
      </c>
      <c r="M31" s="59" t="s">
        <v>55</v>
      </c>
      <c r="N31" s="59" t="s">
        <v>53</v>
      </c>
      <c r="O31" s="59" t="s">
        <v>54</v>
      </c>
      <c r="P31" s="59" t="s">
        <v>46</v>
      </c>
      <c r="Q31" s="60" t="s">
        <v>47</v>
      </c>
    </row>
    <row r="32" spans="1:17">
      <c r="A32" s="11" t="s">
        <v>241</v>
      </c>
      <c r="B32" s="7" t="s">
        <v>50</v>
      </c>
      <c r="C32" s="1" t="s">
        <v>21</v>
      </c>
      <c r="D32" s="6">
        <v>56</v>
      </c>
      <c r="E32" s="6">
        <v>34</v>
      </c>
      <c r="F32" s="2">
        <f>D32+E32</f>
        <v>90</v>
      </c>
      <c r="G32" s="99" t="s">
        <v>182</v>
      </c>
      <c r="H32" s="25" t="s">
        <v>170</v>
      </c>
      <c r="I32" s="25" t="s">
        <v>173</v>
      </c>
      <c r="J32" s="99" t="s">
        <v>122</v>
      </c>
      <c r="K32" s="25" t="s">
        <v>92</v>
      </c>
      <c r="L32" s="25" t="s">
        <v>97</v>
      </c>
      <c r="M32" s="99" t="s">
        <v>120</v>
      </c>
      <c r="N32" s="25" t="s">
        <v>115</v>
      </c>
      <c r="O32" s="25" t="s">
        <v>111</v>
      </c>
      <c r="P32" s="20">
        <v>56789</v>
      </c>
      <c r="Q32" s="21">
        <v>4732</v>
      </c>
    </row>
    <row r="33" spans="1:17">
      <c r="A33" s="11"/>
      <c r="B33" s="7"/>
      <c r="C33" s="1" t="s">
        <v>22</v>
      </c>
      <c r="D33" s="6"/>
      <c r="E33" s="6"/>
      <c r="F33" s="2">
        <f t="shared" ref="F33:F41" si="1">D33+E33</f>
        <v>0</v>
      </c>
      <c r="G33" s="99"/>
      <c r="H33" s="25"/>
      <c r="I33" s="25"/>
      <c r="J33" s="99"/>
      <c r="K33" s="25"/>
      <c r="L33" s="25"/>
      <c r="M33" s="99"/>
      <c r="N33" s="25"/>
      <c r="O33" s="25"/>
      <c r="P33" s="20"/>
      <c r="Q33" s="21"/>
    </row>
    <row r="34" spans="1:17">
      <c r="A34" s="11"/>
      <c r="B34" s="7"/>
      <c r="C34" s="1" t="s">
        <v>23</v>
      </c>
      <c r="D34" s="6"/>
      <c r="E34" s="6"/>
      <c r="F34" s="2">
        <f t="shared" si="1"/>
        <v>0</v>
      </c>
      <c r="G34" s="99"/>
      <c r="H34" s="25"/>
      <c r="I34" s="25"/>
      <c r="J34" s="99"/>
      <c r="K34" s="25"/>
      <c r="L34" s="25"/>
      <c r="M34" s="99"/>
      <c r="N34" s="25"/>
      <c r="O34" s="25"/>
      <c r="P34" s="20"/>
      <c r="Q34" s="21"/>
    </row>
    <row r="35" spans="1:17">
      <c r="A35" s="11"/>
      <c r="B35" s="7"/>
      <c r="C35" s="1" t="s">
        <v>24</v>
      </c>
      <c r="D35" s="6"/>
      <c r="E35" s="6"/>
      <c r="F35" s="2">
        <f t="shared" si="1"/>
        <v>0</v>
      </c>
      <c r="G35" s="99"/>
      <c r="H35" s="25"/>
      <c r="I35" s="25"/>
      <c r="J35" s="99"/>
      <c r="K35" s="25"/>
      <c r="L35" s="25"/>
      <c r="M35" s="99"/>
      <c r="N35" s="25"/>
      <c r="O35" s="25"/>
      <c r="P35" s="20"/>
      <c r="Q35" s="21"/>
    </row>
    <row r="36" spans="1:17">
      <c r="A36" s="11" t="s">
        <v>242</v>
      </c>
      <c r="B36" s="7" t="s">
        <v>247</v>
      </c>
      <c r="C36" s="1" t="s">
        <v>25</v>
      </c>
      <c r="D36" s="6">
        <v>145</v>
      </c>
      <c r="E36" s="6">
        <v>80</v>
      </c>
      <c r="F36" s="2">
        <f t="shared" si="1"/>
        <v>225</v>
      </c>
      <c r="G36" s="99" t="s">
        <v>122</v>
      </c>
      <c r="H36" s="25" t="s">
        <v>90</v>
      </c>
      <c r="I36" s="25" t="s">
        <v>94</v>
      </c>
      <c r="J36" s="99" t="s">
        <v>120</v>
      </c>
      <c r="K36" s="25" t="s">
        <v>111</v>
      </c>
      <c r="L36" s="25"/>
      <c r="M36" s="99"/>
      <c r="N36" s="25"/>
      <c r="O36" s="25"/>
      <c r="P36" s="20">
        <v>67890</v>
      </c>
      <c r="Q36" s="21">
        <v>8486</v>
      </c>
    </row>
    <row r="37" spans="1:17">
      <c r="A37" s="11"/>
      <c r="B37" s="7"/>
      <c r="C37" s="1" t="s">
        <v>26</v>
      </c>
      <c r="D37" s="6"/>
      <c r="E37" s="6"/>
      <c r="F37" s="2">
        <f t="shared" si="1"/>
        <v>0</v>
      </c>
      <c r="G37" s="99"/>
      <c r="H37" s="25"/>
      <c r="I37" s="25"/>
      <c r="J37" s="99"/>
      <c r="K37" s="25"/>
      <c r="L37" s="25"/>
      <c r="M37" s="99"/>
      <c r="N37" s="25"/>
      <c r="O37" s="25"/>
      <c r="P37" s="20"/>
      <c r="Q37" s="21"/>
    </row>
    <row r="38" spans="1:17">
      <c r="A38" s="11"/>
      <c r="B38" s="7"/>
      <c r="C38" s="1" t="s">
        <v>27</v>
      </c>
      <c r="D38" s="6"/>
      <c r="E38" s="6"/>
      <c r="F38" s="2">
        <f t="shared" si="1"/>
        <v>0</v>
      </c>
      <c r="G38" s="99"/>
      <c r="H38" s="25"/>
      <c r="I38" s="25"/>
      <c r="J38" s="99"/>
      <c r="K38" s="25"/>
      <c r="L38" s="25"/>
      <c r="M38" s="99"/>
      <c r="N38" s="25"/>
      <c r="O38" s="25"/>
      <c r="P38" s="20"/>
      <c r="Q38" s="21"/>
    </row>
    <row r="39" spans="1:17">
      <c r="A39" s="11"/>
      <c r="B39" s="7"/>
      <c r="C39" s="4" t="s">
        <v>28</v>
      </c>
      <c r="D39" s="6"/>
      <c r="E39" s="6"/>
      <c r="F39" s="2">
        <f t="shared" si="1"/>
        <v>0</v>
      </c>
      <c r="G39" s="99"/>
      <c r="H39" s="25"/>
      <c r="I39" s="25"/>
      <c r="J39" s="99"/>
      <c r="K39" s="25"/>
      <c r="L39" s="25"/>
      <c r="M39" s="99"/>
      <c r="N39" s="25"/>
      <c r="O39" s="25"/>
      <c r="P39" s="20"/>
      <c r="Q39" s="21"/>
    </row>
    <row r="40" spans="1:17">
      <c r="A40" s="11"/>
      <c r="B40" s="7"/>
      <c r="C40" s="1" t="s">
        <v>29</v>
      </c>
      <c r="D40" s="6"/>
      <c r="E40" s="6"/>
      <c r="F40" s="2">
        <f t="shared" si="1"/>
        <v>0</v>
      </c>
      <c r="G40" s="99"/>
      <c r="H40" s="25"/>
      <c r="I40" s="25"/>
      <c r="J40" s="99"/>
      <c r="K40" s="25"/>
      <c r="L40" s="25"/>
      <c r="M40" s="99"/>
      <c r="N40" s="25"/>
      <c r="O40" s="25"/>
      <c r="P40" s="20"/>
      <c r="Q40" s="21"/>
    </row>
    <row r="41" spans="1:17">
      <c r="A41" s="11"/>
      <c r="B41" s="7"/>
      <c r="C41" s="3" t="s">
        <v>19</v>
      </c>
      <c r="D41" s="6"/>
      <c r="E41" s="6"/>
      <c r="F41" s="2">
        <f t="shared" si="1"/>
        <v>0</v>
      </c>
      <c r="G41" s="99"/>
      <c r="H41" s="25"/>
      <c r="I41" s="25"/>
      <c r="J41" s="99"/>
      <c r="K41" s="25"/>
      <c r="L41" s="25"/>
      <c r="M41" s="99"/>
      <c r="N41" s="25"/>
      <c r="O41" s="25"/>
      <c r="P41" s="20"/>
      <c r="Q41" s="21"/>
    </row>
    <row r="42" spans="1:17">
      <c r="A42" s="11"/>
      <c r="B42" s="7"/>
      <c r="C42" s="1" t="s">
        <v>9</v>
      </c>
      <c r="D42" s="2">
        <f>SUM(D32:D41)</f>
        <v>201</v>
      </c>
      <c r="E42" s="2">
        <f>SUM(E32:E41)</f>
        <v>114</v>
      </c>
      <c r="F42" s="2">
        <f>D42+E42</f>
        <v>315</v>
      </c>
      <c r="G42" s="99"/>
      <c r="H42" s="25"/>
      <c r="I42" s="25"/>
      <c r="J42" s="99"/>
      <c r="K42" s="25"/>
      <c r="L42" s="25"/>
      <c r="M42" s="99"/>
      <c r="N42" s="25"/>
      <c r="O42" s="25"/>
      <c r="P42" s="20"/>
      <c r="Q42" s="21"/>
    </row>
    <row r="43" spans="1:17">
      <c r="A43" s="62" t="s">
        <v>48</v>
      </c>
      <c r="B43" s="63" t="s">
        <v>49</v>
      </c>
      <c r="C43" s="64" t="s">
        <v>30</v>
      </c>
      <c r="D43" s="63" t="s">
        <v>2</v>
      </c>
      <c r="E43" s="63" t="s">
        <v>3</v>
      </c>
      <c r="F43" s="63" t="s">
        <v>4</v>
      </c>
      <c r="G43" s="100" t="s">
        <v>51</v>
      </c>
      <c r="H43" s="65" t="s">
        <v>53</v>
      </c>
      <c r="I43" s="66" t="s">
        <v>54</v>
      </c>
      <c r="J43" s="66" t="s">
        <v>52</v>
      </c>
      <c r="K43" s="66" t="s">
        <v>53</v>
      </c>
      <c r="L43" s="66" t="s">
        <v>54</v>
      </c>
      <c r="M43" s="66" t="s">
        <v>55</v>
      </c>
      <c r="N43" s="66" t="s">
        <v>53</v>
      </c>
      <c r="O43" s="66" t="s">
        <v>54</v>
      </c>
      <c r="P43" s="66" t="s">
        <v>46</v>
      </c>
      <c r="Q43" s="67" t="s">
        <v>47</v>
      </c>
    </row>
    <row r="44" spans="1:17">
      <c r="A44" s="11"/>
      <c r="B44" s="7"/>
      <c r="C44" s="1" t="s">
        <v>31</v>
      </c>
      <c r="D44" s="6"/>
      <c r="E44" s="6"/>
      <c r="F44" s="2">
        <f>D44+E44</f>
        <v>0</v>
      </c>
      <c r="G44" s="99"/>
      <c r="H44" s="25"/>
      <c r="I44" s="25"/>
      <c r="J44" s="99"/>
      <c r="K44" s="25"/>
      <c r="L44" s="25"/>
      <c r="M44" s="99"/>
      <c r="N44" s="25"/>
      <c r="O44" s="25"/>
      <c r="P44" s="20"/>
      <c r="Q44" s="21"/>
    </row>
    <row r="45" spans="1:17">
      <c r="A45" s="11" t="s">
        <v>243</v>
      </c>
      <c r="B45" s="7" t="s">
        <v>58</v>
      </c>
      <c r="C45" s="1" t="s">
        <v>32</v>
      </c>
      <c r="D45" s="6">
        <v>67</v>
      </c>
      <c r="E45" s="6">
        <v>98</v>
      </c>
      <c r="F45" s="2">
        <f t="shared" ref="F45:F53" si="2">D45+E45</f>
        <v>165</v>
      </c>
      <c r="G45" s="99" t="s">
        <v>121</v>
      </c>
      <c r="H45" s="25" t="s">
        <v>103</v>
      </c>
      <c r="I45" s="25" t="s">
        <v>104</v>
      </c>
      <c r="J45" s="99" t="s">
        <v>120</v>
      </c>
      <c r="K45" s="25" t="s">
        <v>111</v>
      </c>
      <c r="L45" s="25" t="s">
        <v>115</v>
      </c>
      <c r="M45" s="99"/>
      <c r="N45" s="25"/>
      <c r="O45" s="25"/>
      <c r="P45" s="20">
        <v>89658</v>
      </c>
      <c r="Q45" s="21">
        <v>14943</v>
      </c>
    </row>
    <row r="46" spans="1:17">
      <c r="A46" s="11"/>
      <c r="B46" s="7"/>
      <c r="C46" s="1" t="s">
        <v>33</v>
      </c>
      <c r="D46" s="6"/>
      <c r="E46" s="6"/>
      <c r="F46" s="2">
        <f t="shared" si="2"/>
        <v>0</v>
      </c>
      <c r="G46" s="99"/>
      <c r="H46" s="25"/>
      <c r="I46" s="25"/>
      <c r="J46" s="99"/>
      <c r="K46" s="25"/>
      <c r="L46" s="25"/>
      <c r="M46" s="99"/>
      <c r="N46" s="25"/>
      <c r="O46" s="25"/>
      <c r="P46" s="20"/>
      <c r="Q46" s="21"/>
    </row>
    <row r="47" spans="1:17">
      <c r="A47" s="11"/>
      <c r="B47" s="7"/>
      <c r="C47" s="1" t="s">
        <v>34</v>
      </c>
      <c r="D47" s="6"/>
      <c r="E47" s="6"/>
      <c r="F47" s="2">
        <f t="shared" si="2"/>
        <v>0</v>
      </c>
      <c r="G47" s="99"/>
      <c r="H47" s="25"/>
      <c r="I47" s="25"/>
      <c r="J47" s="99"/>
      <c r="K47" s="25"/>
      <c r="L47" s="25"/>
      <c r="M47" s="99"/>
      <c r="N47" s="25"/>
      <c r="O47" s="25"/>
      <c r="P47" s="20"/>
      <c r="Q47" s="21"/>
    </row>
    <row r="48" spans="1:17">
      <c r="A48" s="11"/>
      <c r="B48" s="7"/>
      <c r="C48" s="1" t="s">
        <v>35</v>
      </c>
      <c r="D48" s="6"/>
      <c r="E48" s="6"/>
      <c r="F48" s="2">
        <f t="shared" si="2"/>
        <v>0</v>
      </c>
      <c r="G48" s="99"/>
      <c r="H48" s="25"/>
      <c r="I48" s="25"/>
      <c r="J48" s="99"/>
      <c r="K48" s="25"/>
      <c r="L48" s="25"/>
      <c r="M48" s="99"/>
      <c r="N48" s="25"/>
      <c r="O48" s="25"/>
      <c r="P48" s="20"/>
      <c r="Q48" s="21"/>
    </row>
    <row r="49" spans="1:17">
      <c r="A49" s="11"/>
      <c r="B49" s="7"/>
      <c r="C49" s="1" t="s">
        <v>36</v>
      </c>
      <c r="D49" s="6"/>
      <c r="E49" s="6"/>
      <c r="F49" s="2">
        <f t="shared" si="2"/>
        <v>0</v>
      </c>
      <c r="G49" s="99"/>
      <c r="H49" s="25"/>
      <c r="I49" s="25"/>
      <c r="J49" s="99"/>
      <c r="K49" s="25"/>
      <c r="L49" s="25"/>
      <c r="M49" s="99"/>
      <c r="N49" s="25"/>
      <c r="O49" s="25"/>
      <c r="P49" s="20"/>
      <c r="Q49" s="21"/>
    </row>
    <row r="50" spans="1:17">
      <c r="A50" s="11"/>
      <c r="B50" s="7"/>
      <c r="C50" s="1" t="s">
        <v>37</v>
      </c>
      <c r="D50" s="6"/>
      <c r="E50" s="6"/>
      <c r="F50" s="2">
        <f t="shared" si="2"/>
        <v>0</v>
      </c>
      <c r="G50" s="99"/>
      <c r="H50" s="25"/>
      <c r="I50" s="25"/>
      <c r="J50" s="99"/>
      <c r="K50" s="25"/>
      <c r="L50" s="25"/>
      <c r="M50" s="99"/>
      <c r="N50" s="25"/>
      <c r="O50" s="25"/>
      <c r="P50" s="20"/>
      <c r="Q50" s="21"/>
    </row>
    <row r="51" spans="1:17">
      <c r="A51" s="11"/>
      <c r="B51" s="7"/>
      <c r="C51" s="1" t="s">
        <v>38</v>
      </c>
      <c r="D51" s="6"/>
      <c r="E51" s="6"/>
      <c r="F51" s="2">
        <f t="shared" si="2"/>
        <v>0</v>
      </c>
      <c r="G51" s="99"/>
      <c r="H51" s="25"/>
      <c r="I51" s="25"/>
      <c r="J51" s="99"/>
      <c r="K51" s="25"/>
      <c r="L51" s="25"/>
      <c r="M51" s="99"/>
      <c r="N51" s="25"/>
      <c r="O51" s="25"/>
      <c r="P51" s="20"/>
      <c r="Q51" s="21"/>
    </row>
    <row r="52" spans="1:17">
      <c r="A52" s="11"/>
      <c r="B52" s="7"/>
      <c r="C52" s="1" t="s">
        <v>39</v>
      </c>
      <c r="D52" s="6"/>
      <c r="E52" s="6"/>
      <c r="F52" s="2">
        <f t="shared" si="2"/>
        <v>0</v>
      </c>
      <c r="G52" s="99"/>
      <c r="H52" s="25"/>
      <c r="I52" s="25"/>
      <c r="J52" s="99"/>
      <c r="K52" s="25"/>
      <c r="L52" s="25"/>
      <c r="M52" s="99"/>
      <c r="N52" s="25"/>
      <c r="O52" s="25"/>
      <c r="P52" s="20"/>
      <c r="Q52" s="21"/>
    </row>
    <row r="53" spans="1:17">
      <c r="A53" s="11"/>
      <c r="B53" s="7"/>
      <c r="C53" s="3" t="s">
        <v>19</v>
      </c>
      <c r="D53" s="6"/>
      <c r="E53" s="6"/>
      <c r="F53" s="2">
        <f t="shared" si="2"/>
        <v>0</v>
      </c>
      <c r="G53" s="99"/>
      <c r="H53" s="25"/>
      <c r="I53" s="25"/>
      <c r="J53" s="99"/>
      <c r="K53" s="25"/>
      <c r="L53" s="25"/>
      <c r="M53" s="99"/>
      <c r="N53" s="25"/>
      <c r="O53" s="25"/>
      <c r="P53" s="20"/>
      <c r="Q53" s="21"/>
    </row>
    <row r="54" spans="1:17">
      <c r="A54" s="11"/>
      <c r="B54" s="7"/>
      <c r="C54" s="1" t="s">
        <v>9</v>
      </c>
      <c r="D54" s="2">
        <f>SUM(D44:D53)</f>
        <v>67</v>
      </c>
      <c r="E54" s="2">
        <f>SUM(E44:E53)</f>
        <v>98</v>
      </c>
      <c r="F54" s="2">
        <f>SUM(F44:F53)</f>
        <v>165</v>
      </c>
      <c r="G54" s="99"/>
      <c r="H54" s="25"/>
      <c r="I54" s="25"/>
      <c r="J54" s="99"/>
      <c r="K54" s="25"/>
      <c r="L54" s="25"/>
      <c r="M54" s="99"/>
      <c r="N54" s="25"/>
      <c r="O54" s="25"/>
      <c r="P54" s="20"/>
      <c r="Q54" s="21"/>
    </row>
    <row r="55" spans="1:17">
      <c r="A55" s="62" t="s">
        <v>48</v>
      </c>
      <c r="B55" s="63" t="s">
        <v>49</v>
      </c>
      <c r="C55" s="64" t="s">
        <v>40</v>
      </c>
      <c r="D55" s="63" t="s">
        <v>2</v>
      </c>
      <c r="E55" s="63" t="s">
        <v>3</v>
      </c>
      <c r="F55" s="63" t="s">
        <v>4</v>
      </c>
      <c r="G55" s="100" t="s">
        <v>51</v>
      </c>
      <c r="H55" s="65" t="s">
        <v>53</v>
      </c>
      <c r="I55" s="66" t="s">
        <v>54</v>
      </c>
      <c r="J55" s="66" t="s">
        <v>52</v>
      </c>
      <c r="K55" s="66" t="s">
        <v>53</v>
      </c>
      <c r="L55" s="66" t="s">
        <v>54</v>
      </c>
      <c r="M55" s="66" t="s">
        <v>55</v>
      </c>
      <c r="N55" s="66" t="s">
        <v>53</v>
      </c>
      <c r="O55" s="66" t="s">
        <v>54</v>
      </c>
      <c r="P55" s="66" t="s">
        <v>46</v>
      </c>
      <c r="Q55" s="67" t="s">
        <v>47</v>
      </c>
    </row>
    <row r="56" spans="1:17">
      <c r="A56" s="11"/>
      <c r="B56" s="7"/>
      <c r="C56" s="1" t="s">
        <v>41</v>
      </c>
      <c r="D56" s="6"/>
      <c r="E56" s="6"/>
      <c r="F56" s="2">
        <f>D56+E56</f>
        <v>0</v>
      </c>
      <c r="G56" s="99"/>
      <c r="H56" s="25"/>
      <c r="I56" s="25"/>
      <c r="J56" s="99"/>
      <c r="K56" s="25"/>
      <c r="L56" s="25"/>
      <c r="M56" s="99"/>
      <c r="N56" s="25"/>
      <c r="O56" s="25"/>
      <c r="P56" s="20"/>
      <c r="Q56" s="21"/>
    </row>
    <row r="57" spans="1:17">
      <c r="A57" s="11" t="s">
        <v>244</v>
      </c>
      <c r="B57" s="7" t="s">
        <v>248</v>
      </c>
      <c r="C57" s="1" t="s">
        <v>42</v>
      </c>
      <c r="D57" s="6">
        <v>130</v>
      </c>
      <c r="E57" s="6">
        <v>350</v>
      </c>
      <c r="F57" s="2">
        <f>D57+E57</f>
        <v>480</v>
      </c>
      <c r="G57" s="99" t="s">
        <v>121</v>
      </c>
      <c r="H57" s="25" t="s">
        <v>103</v>
      </c>
      <c r="I57" s="25" t="s">
        <v>104</v>
      </c>
      <c r="J57" s="99" t="s">
        <v>120</v>
      </c>
      <c r="K57" s="25" t="s">
        <v>111</v>
      </c>
      <c r="L57" s="25" t="s">
        <v>115</v>
      </c>
      <c r="M57" s="99"/>
      <c r="N57" s="25"/>
      <c r="O57" s="25"/>
      <c r="P57" s="20">
        <v>45698</v>
      </c>
      <c r="Q57" s="21">
        <v>5077</v>
      </c>
    </row>
    <row r="58" spans="1:17">
      <c r="A58" s="11"/>
      <c r="B58" s="7"/>
      <c r="C58" s="1" t="s">
        <v>9</v>
      </c>
      <c r="D58" s="2">
        <f>SUM(D56:D57)</f>
        <v>130</v>
      </c>
      <c r="E58" s="2">
        <f>SUM(E56:E57)</f>
        <v>350</v>
      </c>
      <c r="F58" s="2">
        <f>D58+E58</f>
        <v>480</v>
      </c>
      <c r="G58" s="99"/>
      <c r="H58" s="25"/>
      <c r="I58" s="25"/>
      <c r="J58" s="99"/>
      <c r="K58" s="25"/>
      <c r="L58" s="25"/>
      <c r="M58" s="99"/>
      <c r="N58" s="25"/>
      <c r="O58" s="25"/>
      <c r="P58" s="20"/>
      <c r="Q58" s="21"/>
    </row>
    <row r="59" spans="1:17">
      <c r="A59" s="62" t="s">
        <v>48</v>
      </c>
      <c r="B59" s="63" t="s">
        <v>49</v>
      </c>
      <c r="C59" s="68" t="s">
        <v>43</v>
      </c>
      <c r="D59" s="63" t="s">
        <v>2</v>
      </c>
      <c r="E59" s="63" t="s">
        <v>3</v>
      </c>
      <c r="F59" s="63" t="s">
        <v>4</v>
      </c>
      <c r="G59" s="100" t="s">
        <v>51</v>
      </c>
      <c r="H59" s="65" t="s">
        <v>53</v>
      </c>
      <c r="I59" s="66" t="s">
        <v>54</v>
      </c>
      <c r="J59" s="66" t="s">
        <v>52</v>
      </c>
      <c r="K59" s="66" t="s">
        <v>53</v>
      </c>
      <c r="L59" s="66" t="s">
        <v>54</v>
      </c>
      <c r="M59" s="66" t="s">
        <v>55</v>
      </c>
      <c r="N59" s="66" t="s">
        <v>53</v>
      </c>
      <c r="O59" s="66" t="s">
        <v>54</v>
      </c>
      <c r="P59" s="66" t="s">
        <v>46</v>
      </c>
      <c r="Q59" s="67" t="s">
        <v>47</v>
      </c>
    </row>
    <row r="60" spans="1:17">
      <c r="A60" s="11" t="s">
        <v>245</v>
      </c>
      <c r="B60" s="7" t="s">
        <v>58</v>
      </c>
      <c r="C60" s="10" t="s">
        <v>69</v>
      </c>
      <c r="D60" s="6">
        <v>56</v>
      </c>
      <c r="E60" s="6">
        <v>45</v>
      </c>
      <c r="F60" s="2">
        <f>D60+E60</f>
        <v>101</v>
      </c>
      <c r="G60" s="99" t="s">
        <v>121</v>
      </c>
      <c r="H60" s="25" t="s">
        <v>103</v>
      </c>
      <c r="I60" s="25" t="s">
        <v>104</v>
      </c>
      <c r="J60" s="99" t="s">
        <v>120</v>
      </c>
      <c r="K60" s="25" t="s">
        <v>111</v>
      </c>
      <c r="L60" s="25" t="s">
        <v>115</v>
      </c>
      <c r="M60" s="99"/>
      <c r="N60" s="25"/>
      <c r="O60" s="25"/>
      <c r="P60" s="20">
        <v>6789</v>
      </c>
      <c r="Q60" s="21">
        <v>6789</v>
      </c>
    </row>
    <row r="61" spans="1:17">
      <c r="A61" s="11"/>
      <c r="B61" s="7"/>
      <c r="C61" s="10" t="s">
        <v>69</v>
      </c>
      <c r="D61" s="6"/>
      <c r="E61" s="6"/>
      <c r="F61" s="2">
        <f>D61+E61</f>
        <v>0</v>
      </c>
      <c r="G61" s="99"/>
      <c r="H61" s="25"/>
      <c r="I61" s="25"/>
      <c r="J61" s="25"/>
      <c r="K61" s="25"/>
      <c r="L61" s="25"/>
      <c r="M61" s="99"/>
      <c r="N61" s="25"/>
      <c r="O61" s="25"/>
      <c r="P61" s="20"/>
      <c r="Q61" s="21"/>
    </row>
    <row r="62" spans="1:17">
      <c r="A62" s="11"/>
      <c r="B62" s="7"/>
      <c r="C62" s="1" t="s">
        <v>9</v>
      </c>
      <c r="D62" s="2">
        <f>SUM(D60:D61)</f>
        <v>56</v>
      </c>
      <c r="E62" s="2">
        <f>SUM(E60:E61)</f>
        <v>45</v>
      </c>
      <c r="F62" s="2">
        <f>SUM(F60:F61)</f>
        <v>101</v>
      </c>
      <c r="G62" s="99"/>
      <c r="H62" s="25"/>
      <c r="I62" s="25"/>
      <c r="J62" s="25"/>
      <c r="K62" s="25"/>
      <c r="L62" s="25"/>
      <c r="M62" s="99"/>
      <c r="N62" s="25"/>
      <c r="O62" s="25"/>
      <c r="P62" s="20"/>
      <c r="Q62" s="21"/>
    </row>
    <row r="63" spans="1:17">
      <c r="A63" s="62" t="s">
        <v>48</v>
      </c>
      <c r="B63" s="63" t="s">
        <v>49</v>
      </c>
      <c r="C63" s="68" t="s">
        <v>214</v>
      </c>
      <c r="D63" s="63" t="s">
        <v>2</v>
      </c>
      <c r="E63" s="63" t="s">
        <v>3</v>
      </c>
      <c r="F63" s="63" t="s">
        <v>4</v>
      </c>
      <c r="G63" s="100" t="s">
        <v>51</v>
      </c>
      <c r="H63" s="65" t="s">
        <v>53</v>
      </c>
      <c r="I63" s="66" t="s">
        <v>54</v>
      </c>
      <c r="J63" s="66" t="s">
        <v>52</v>
      </c>
      <c r="K63" s="66" t="s">
        <v>53</v>
      </c>
      <c r="L63" s="66" t="s">
        <v>54</v>
      </c>
      <c r="M63" s="66" t="s">
        <v>55</v>
      </c>
      <c r="N63" s="66" t="s">
        <v>53</v>
      </c>
      <c r="O63" s="66" t="s">
        <v>54</v>
      </c>
      <c r="P63" s="66" t="s">
        <v>46</v>
      </c>
      <c r="Q63" s="67" t="s">
        <v>47</v>
      </c>
    </row>
    <row r="64" spans="1:17">
      <c r="A64" s="15" t="s">
        <v>246</v>
      </c>
      <c r="B64" s="16" t="s">
        <v>56</v>
      </c>
      <c r="C64" s="5" t="s">
        <v>235</v>
      </c>
      <c r="D64" s="17">
        <v>97</v>
      </c>
      <c r="E64" s="17">
        <v>116</v>
      </c>
      <c r="F64" s="2">
        <f>D64+E64</f>
        <v>213</v>
      </c>
      <c r="G64" s="99" t="s">
        <v>182</v>
      </c>
      <c r="H64" s="25" t="s">
        <v>170</v>
      </c>
      <c r="I64" s="25" t="s">
        <v>171</v>
      </c>
      <c r="J64" s="99" t="s">
        <v>120</v>
      </c>
      <c r="K64" s="25" t="s">
        <v>111</v>
      </c>
      <c r="L64" s="25" t="s">
        <v>115</v>
      </c>
      <c r="M64" s="99"/>
      <c r="N64" s="25"/>
      <c r="O64" s="25"/>
      <c r="P64" s="22">
        <v>116459</v>
      </c>
      <c r="Q64" s="23">
        <v>10587</v>
      </c>
    </row>
    <row r="65" spans="1:17">
      <c r="A65" s="15" t="s">
        <v>4</v>
      </c>
      <c r="B65" s="16"/>
      <c r="C65" s="5"/>
      <c r="D65" s="17"/>
      <c r="E65" s="17"/>
      <c r="F65" s="24">
        <f>SUBTOTAL(103,RI_ODS[Total])</f>
        <v>51</v>
      </c>
      <c r="G65" s="18">
        <f>SUBTOTAL(103,RI_ODS[ODS ASOCIADO A LA ACTIVIDAD])</f>
        <v>18</v>
      </c>
      <c r="H65" s="26">
        <f>SUBTOTAL(103,RI_ODS[ODS I / M I])</f>
        <v>18</v>
      </c>
      <c r="I65" s="18">
        <f>SUBTOTAL(103,RI_ODS[ODS I / M II])</f>
        <v>16</v>
      </c>
      <c r="J65" s="18">
        <f>SUBTOTAL(103,RI_ODS[ODS II])</f>
        <v>18</v>
      </c>
      <c r="K65" s="18">
        <f>SUBTOTAL(103,RI_ODS[ODS II / M I])</f>
        <v>18</v>
      </c>
      <c r="L65" s="18">
        <f>SUBTOTAL(103,RI_ODS[ODS II / M II])</f>
        <v>16</v>
      </c>
      <c r="M65" s="18">
        <f>SUBTOTAL(103,RI_ODS[ODS III])</f>
        <v>13</v>
      </c>
      <c r="N65" s="18">
        <f>SUBTOTAL(103,RI_ODS[ODS III / M I])</f>
        <v>13</v>
      </c>
      <c r="O65" s="18">
        <f>SUBTOTAL(103,RI_ODS[ODS III / M II])</f>
        <v>10</v>
      </c>
      <c r="P65" s="22">
        <f>SUBTOTAL(109,RI_ODS[PRESUPUESTO ANUAL])</f>
        <v>684109</v>
      </c>
      <c r="Q65" s="23">
        <f>SUBTOTAL(101,RI_ODS[PRESUPUESTO MENSUAL])</f>
        <v>7201</v>
      </c>
    </row>
  </sheetData>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5">
        <x14:dataValidation type="list" errorStyle="warning" showInputMessage="1" showErrorMessage="1" errorTitle="Entrada no válida" error="Seleccione un ODS del listado" promptTitle="ODS" prompt="Seleccione un ODS Principal" xr:uid="{00000000-0002-0000-0100-000000000000}">
          <x14:formula1>
            <xm:f>' Listado ODS NO ELIMINAR'!$A$2:$A$105</xm:f>
          </x14:formula1>
          <xm:sqref>G16:G18</xm:sqref>
        </x14:dataValidation>
        <x14:dataValidation type="list" errorStyle="warning" allowBlank="1" showInputMessage="1" showErrorMessage="1" errorTitle="Entrada no valida" error="Por favor, seleccione un ODS del listado" promptTitle="ODS" prompt="Por favor, seleccione un ODS del listado" xr:uid="{00000000-0002-0000-0100-000001000000}">
          <x14:formula1>
            <xm:f>' Listado ODS NO ELIMINAR'!$A$2:$A$12</xm:f>
          </x14:formula1>
          <xm:sqref>G21:G30 G15 J15:J19 M15:M19 M32:M42 J44:J54 M60:M62 J64 G32 J56:J58 M64 M44:M54 M21:M30 J21:J30 J32:J42 M56:M58 J60</xm:sqref>
        </x14:dataValidation>
        <x14:dataValidation type="list" errorStyle="warning" showInputMessage="1" showErrorMessage="1" errorTitle="Entrada no valida" error="Por favor, elija una meta CORREPSPONDIENTE AL ODS SELECCIONADO" promptTitle="Listado de metas" prompt="Por favor, elija una meta CORRESPONDIENTE AL ODS SELECCIONADO" xr:uid="{00000000-0002-0000-0100-000002000000}">
          <x14:formula1>
            <xm:f>'Listado metas NO ELIMINAR'!$A$2:$A$125</xm:f>
          </x14:formula1>
          <xm:sqref>H21:H30 H15:H19 H44:H54 H32:H42 H56:H58 H64 H60:H62</xm:sqref>
        </x14:dataValidation>
        <x14:dataValidation type="list" errorStyle="warning" showInputMessage="1" showErrorMessage="1" errorTitle="Entrada no valida" error="Por favor, seleccione un ODS del listado" promptTitle="ODS" prompt="Por favor, seleccione un ODS del listado" xr:uid="{00000000-0002-0000-0100-000003000000}">
          <x14:formula1>
            <xm:f>' Listado ODS NO ELIMINAR'!$A$2:$A$12</xm:f>
          </x14:formula1>
          <xm:sqref>G64 G44:G54 G33:G42 G56:G58 G60:G62</xm:sqref>
        </x14:dataValidation>
        <x14:dataValidation type="list" errorStyle="warning" allowBlank="1" showInputMessage="1" showErrorMessage="1" errorTitle="Entrada no valida" error="Por favor, elija una meta CORREPSPONDIENTE AL ODS SELECCIONADO" promptTitle="Listado de metas" prompt="Por favor, elija una meta CORRESPONDIENTE AL ODS SELECCIONADO" xr:uid="{00000000-0002-0000-0100-000004000000}">
          <x14:formula1>
            <xm:f>'Listado metas NO ELIMINAR'!$A$2:$A$125</xm:f>
          </x14:formula1>
          <xm:sqref>I32:I42 K21:L30 J61:J62 N15:O19 N64:O64 I60:I62 K32:L42 N44:O54 I15:I19 I44:I54 K60:L62 I64 N32:O42 I56:I58 K64:L64 K44:L54 N21:O30 I21:I30 K15:L19 K56:L58 N56:O58 N60:O62</xm:sqref>
        </x14:dataValidation>
      </x14:dataValidations>
    </ex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R29"/>
  <sheetViews>
    <sheetView topLeftCell="A7" zoomScale="79" zoomScaleNormal="79" workbookViewId="0">
      <selection activeCell="Q25" sqref="Q25"/>
    </sheetView>
  </sheetViews>
  <sheetFormatPr baseColWidth="10" defaultRowHeight="15"/>
  <cols>
    <col min="1" max="2" width="26.28515625" customWidth="1"/>
    <col min="3" max="11" width="12.140625" customWidth="1"/>
    <col min="12" max="14" width="13.140625" customWidth="1"/>
    <col min="15" max="15" width="24.140625" customWidth="1"/>
    <col min="16" max="16" width="19.140625" customWidth="1"/>
    <col min="17" max="17" width="13.140625" customWidth="1"/>
    <col min="18" max="18" width="18.42578125" customWidth="1"/>
  </cols>
  <sheetData>
    <row r="7" spans="1:18" ht="14.25" customHeight="1">
      <c r="A7" s="76" t="s">
        <v>224</v>
      </c>
      <c r="B7" s="76" t="s">
        <v>226</v>
      </c>
      <c r="C7" s="77" t="s">
        <v>2</v>
      </c>
      <c r="D7" s="76" t="s">
        <v>3</v>
      </c>
      <c r="E7" s="76" t="s">
        <v>4</v>
      </c>
      <c r="F7" s="78" t="s">
        <v>51</v>
      </c>
      <c r="G7" s="78" t="s">
        <v>53</v>
      </c>
      <c r="H7" s="79" t="s">
        <v>54</v>
      </c>
      <c r="I7" s="79" t="s">
        <v>52</v>
      </c>
      <c r="J7" s="79" t="s">
        <v>220</v>
      </c>
      <c r="K7" s="79" t="s">
        <v>221</v>
      </c>
      <c r="L7" s="79" t="s">
        <v>55</v>
      </c>
      <c r="M7" s="79" t="s">
        <v>222</v>
      </c>
      <c r="N7" s="79" t="s">
        <v>223</v>
      </c>
      <c r="O7" s="79" t="s">
        <v>46</v>
      </c>
      <c r="P7" s="80" t="s">
        <v>47</v>
      </c>
      <c r="Q7" s="81" t="s">
        <v>218</v>
      </c>
      <c r="R7" s="81" t="s">
        <v>219</v>
      </c>
    </row>
    <row r="8" spans="1:18">
      <c r="A8" s="11" t="s">
        <v>227</v>
      </c>
      <c r="B8" s="11" t="s">
        <v>5</v>
      </c>
      <c r="C8" s="6">
        <v>100</v>
      </c>
      <c r="D8" s="6">
        <v>250</v>
      </c>
      <c r="E8" s="2">
        <f>C8+D8</f>
        <v>350</v>
      </c>
      <c r="F8" s="25">
        <v>1</v>
      </c>
      <c r="G8" s="25">
        <v>1</v>
      </c>
      <c r="H8" s="8">
        <v>2</v>
      </c>
      <c r="I8" s="8">
        <v>2</v>
      </c>
      <c r="J8" s="8">
        <v>1</v>
      </c>
      <c r="K8" s="8">
        <v>2</v>
      </c>
      <c r="L8" s="8">
        <v>1</v>
      </c>
      <c r="M8" s="8">
        <v>2</v>
      </c>
      <c r="N8" s="8">
        <v>2</v>
      </c>
      <c r="O8" s="20">
        <f>P8*Q8</f>
        <v>250000</v>
      </c>
      <c r="P8" s="21">
        <f>R8/Q8</f>
        <v>41666.666666666664</v>
      </c>
      <c r="Q8" s="70">
        <v>6</v>
      </c>
      <c r="R8" s="20">
        <v>250000</v>
      </c>
    </row>
    <row r="9" spans="1:18">
      <c r="A9" s="11" t="s">
        <v>225</v>
      </c>
      <c r="B9" s="11" t="s">
        <v>5</v>
      </c>
      <c r="C9" s="6">
        <v>50</v>
      </c>
      <c r="D9" s="6">
        <v>50</v>
      </c>
      <c r="E9" s="2">
        <f>C9+D9</f>
        <v>100</v>
      </c>
      <c r="F9" s="25">
        <v>1</v>
      </c>
      <c r="G9" s="25">
        <v>1</v>
      </c>
      <c r="H9" s="8">
        <v>2</v>
      </c>
      <c r="I9" s="8">
        <v>2</v>
      </c>
      <c r="J9" s="8">
        <v>1</v>
      </c>
      <c r="K9" s="8">
        <v>2</v>
      </c>
      <c r="L9" s="8">
        <v>1</v>
      </c>
      <c r="M9" s="8">
        <v>2</v>
      </c>
      <c r="N9" s="8">
        <v>2</v>
      </c>
      <c r="O9" s="20">
        <f>P9*Q9</f>
        <v>250000</v>
      </c>
      <c r="P9" s="21">
        <f>R9/Q9</f>
        <v>41666.666666666664</v>
      </c>
      <c r="Q9" s="70">
        <v>6</v>
      </c>
      <c r="R9" s="20">
        <v>250000</v>
      </c>
    </row>
    <row r="10" spans="1:18">
      <c r="A10" s="11" t="s">
        <v>229</v>
      </c>
      <c r="B10" s="11" t="s">
        <v>5</v>
      </c>
      <c r="C10" s="6">
        <v>50</v>
      </c>
      <c r="D10" s="6">
        <v>50</v>
      </c>
      <c r="E10" s="2">
        <f>C10+D10</f>
        <v>100</v>
      </c>
      <c r="F10" s="25">
        <v>1</v>
      </c>
      <c r="G10" s="25">
        <v>1</v>
      </c>
      <c r="H10" s="8">
        <v>2</v>
      </c>
      <c r="I10" s="8">
        <v>2</v>
      </c>
      <c r="J10" s="8">
        <v>1</v>
      </c>
      <c r="K10" s="8">
        <v>2</v>
      </c>
      <c r="L10" s="8">
        <v>1</v>
      </c>
      <c r="M10" s="8">
        <v>2</v>
      </c>
      <c r="N10" s="8">
        <v>2</v>
      </c>
      <c r="O10" s="20">
        <f>P10*Q10</f>
        <v>250000</v>
      </c>
      <c r="P10" s="21">
        <f>R10/Q10</f>
        <v>41666.666666666664</v>
      </c>
      <c r="Q10" s="70">
        <v>6</v>
      </c>
      <c r="R10" s="20">
        <v>250000</v>
      </c>
    </row>
    <row r="11" spans="1:18">
      <c r="A11" s="11" t="s">
        <v>225</v>
      </c>
      <c r="B11" s="11" t="s">
        <v>5</v>
      </c>
      <c r="C11" s="6">
        <v>50</v>
      </c>
      <c r="D11" s="6">
        <v>50</v>
      </c>
      <c r="E11" s="2">
        <f>C11+D11</f>
        <v>100</v>
      </c>
      <c r="F11" s="25">
        <v>1</v>
      </c>
      <c r="G11" s="25">
        <v>1</v>
      </c>
      <c r="H11" s="8">
        <v>2</v>
      </c>
      <c r="I11" s="8">
        <v>2</v>
      </c>
      <c r="J11" s="8">
        <v>1</v>
      </c>
      <c r="K11" s="8">
        <v>2</v>
      </c>
      <c r="L11" s="8">
        <v>1</v>
      </c>
      <c r="M11" s="8">
        <v>2</v>
      </c>
      <c r="N11" s="8">
        <v>2</v>
      </c>
      <c r="O11" s="20">
        <f>P11*Q11</f>
        <v>250000</v>
      </c>
      <c r="P11" s="21">
        <f>R11/Q11</f>
        <v>41666.666666666664</v>
      </c>
      <c r="Q11" s="70">
        <v>6</v>
      </c>
      <c r="R11" s="20">
        <v>250000</v>
      </c>
    </row>
    <row r="12" spans="1:18">
      <c r="A12" s="11" t="s">
        <v>225</v>
      </c>
      <c r="B12" s="11" t="s">
        <v>5</v>
      </c>
      <c r="C12" s="2">
        <f>SUM(C8:C11)</f>
        <v>250</v>
      </c>
      <c r="D12" s="2">
        <f>SUM(D8:D11)</f>
        <v>400</v>
      </c>
      <c r="E12" s="2">
        <f>SUM(E8:E11)</f>
        <v>650</v>
      </c>
      <c r="F12" s="25">
        <v>1</v>
      </c>
      <c r="G12" s="25">
        <v>1</v>
      </c>
      <c r="H12" s="8">
        <v>2</v>
      </c>
      <c r="I12" s="8">
        <v>2</v>
      </c>
      <c r="J12" s="8">
        <v>1</v>
      </c>
      <c r="K12" s="8">
        <v>2</v>
      </c>
      <c r="L12" s="8">
        <v>1</v>
      </c>
      <c r="M12" s="8">
        <v>2</v>
      </c>
      <c r="N12" s="8">
        <v>2</v>
      </c>
      <c r="O12" s="20">
        <v>12000</v>
      </c>
      <c r="P12" s="21">
        <v>1000</v>
      </c>
      <c r="R12" s="20">
        <v>250000</v>
      </c>
    </row>
    <row r="13" spans="1:18">
      <c r="A13" s="11" t="s">
        <v>228</v>
      </c>
      <c r="B13" s="11" t="s">
        <v>6</v>
      </c>
      <c r="C13" s="6">
        <v>50</v>
      </c>
      <c r="D13" s="6">
        <v>50</v>
      </c>
      <c r="E13" s="2">
        <f>C13+D13</f>
        <v>100</v>
      </c>
      <c r="F13" s="25">
        <v>1</v>
      </c>
      <c r="G13" s="25">
        <v>1</v>
      </c>
      <c r="H13" s="8">
        <v>2</v>
      </c>
      <c r="I13" s="8">
        <v>2</v>
      </c>
      <c r="J13" s="8">
        <v>1</v>
      </c>
      <c r="K13" s="8">
        <v>2</v>
      </c>
      <c r="L13" s="8">
        <v>1</v>
      </c>
      <c r="M13" s="8">
        <v>2</v>
      </c>
      <c r="N13" s="8">
        <v>2</v>
      </c>
      <c r="O13" s="20">
        <f t="shared" ref="O13:O24" si="0">P13*Q13</f>
        <v>250000</v>
      </c>
      <c r="P13" s="21">
        <f t="shared" ref="P13:P24" si="1">R13/Q13</f>
        <v>41666.666666666664</v>
      </c>
      <c r="Q13" s="70">
        <v>6</v>
      </c>
      <c r="R13" s="20">
        <v>250000</v>
      </c>
    </row>
    <row r="14" spans="1:18">
      <c r="A14" s="11" t="s">
        <v>225</v>
      </c>
      <c r="B14" s="11" t="s">
        <v>6</v>
      </c>
      <c r="C14" s="6">
        <v>50</v>
      </c>
      <c r="D14" s="6">
        <v>50</v>
      </c>
      <c r="E14" s="2">
        <f>C14+D14</f>
        <v>100</v>
      </c>
      <c r="F14" s="25">
        <v>1</v>
      </c>
      <c r="G14" s="25">
        <v>1</v>
      </c>
      <c r="H14" s="8">
        <v>2</v>
      </c>
      <c r="I14" s="8">
        <v>2</v>
      </c>
      <c r="J14" s="8">
        <v>1</v>
      </c>
      <c r="K14" s="8">
        <v>2</v>
      </c>
      <c r="L14" s="8">
        <v>1</v>
      </c>
      <c r="M14" s="8">
        <v>2</v>
      </c>
      <c r="N14" s="8">
        <v>2</v>
      </c>
      <c r="O14" s="20">
        <f t="shared" si="0"/>
        <v>250000</v>
      </c>
      <c r="P14" s="21">
        <f t="shared" si="1"/>
        <v>41666.666666666664</v>
      </c>
      <c r="Q14" s="70">
        <v>6</v>
      </c>
      <c r="R14" s="20">
        <v>250000</v>
      </c>
    </row>
    <row r="15" spans="1:18">
      <c r="A15" s="11" t="s">
        <v>225</v>
      </c>
      <c r="B15" s="11" t="s">
        <v>6</v>
      </c>
      <c r="C15" s="6">
        <v>50</v>
      </c>
      <c r="D15" s="6">
        <v>50</v>
      </c>
      <c r="E15" s="2">
        <f>C15+D15</f>
        <v>100</v>
      </c>
      <c r="F15" s="25">
        <v>1</v>
      </c>
      <c r="G15" s="25">
        <v>1</v>
      </c>
      <c r="H15" s="8">
        <v>2</v>
      </c>
      <c r="I15" s="8">
        <v>2</v>
      </c>
      <c r="J15" s="8">
        <v>1</v>
      </c>
      <c r="K15" s="8">
        <v>2</v>
      </c>
      <c r="L15" s="8">
        <v>1</v>
      </c>
      <c r="M15" s="8">
        <v>2</v>
      </c>
      <c r="N15" s="8">
        <v>2</v>
      </c>
      <c r="O15" s="20">
        <f t="shared" si="0"/>
        <v>250000</v>
      </c>
      <c r="P15" s="21">
        <f t="shared" si="1"/>
        <v>41666.666666666664</v>
      </c>
      <c r="Q15" s="70">
        <v>6</v>
      </c>
      <c r="R15" s="20">
        <v>250000</v>
      </c>
    </row>
    <row r="16" spans="1:18">
      <c r="A16" s="11" t="s">
        <v>225</v>
      </c>
      <c r="B16" s="11" t="s">
        <v>6</v>
      </c>
      <c r="C16" s="2">
        <f>SUM(C13:C15)</f>
        <v>150</v>
      </c>
      <c r="D16" s="2">
        <f>SUM(D13:D15)</f>
        <v>150</v>
      </c>
      <c r="E16" s="2">
        <f>SUM(E13:E15)</f>
        <v>300</v>
      </c>
      <c r="F16" s="25">
        <v>1</v>
      </c>
      <c r="G16" s="25">
        <v>1</v>
      </c>
      <c r="H16" s="8">
        <v>2</v>
      </c>
      <c r="I16" s="8">
        <v>2</v>
      </c>
      <c r="J16" s="8">
        <v>1</v>
      </c>
      <c r="K16" s="8">
        <v>2</v>
      </c>
      <c r="L16" s="8">
        <v>1</v>
      </c>
      <c r="M16" s="8">
        <v>2</v>
      </c>
      <c r="N16" s="8">
        <v>2</v>
      </c>
      <c r="O16" s="20">
        <f t="shared" si="0"/>
        <v>250000</v>
      </c>
      <c r="P16" s="21">
        <f t="shared" si="1"/>
        <v>41666.666666666664</v>
      </c>
      <c r="Q16" s="70">
        <v>6</v>
      </c>
      <c r="R16" s="20">
        <v>250000</v>
      </c>
    </row>
    <row r="17" spans="1:18">
      <c r="A17" s="11" t="s">
        <v>225</v>
      </c>
      <c r="B17" s="11" t="s">
        <v>7</v>
      </c>
      <c r="C17" s="6">
        <v>50</v>
      </c>
      <c r="D17" s="6">
        <v>50</v>
      </c>
      <c r="E17" s="2">
        <f>C17+D17</f>
        <v>100</v>
      </c>
      <c r="F17" s="25">
        <v>1</v>
      </c>
      <c r="G17" s="25">
        <v>1</v>
      </c>
      <c r="H17" s="8">
        <v>2</v>
      </c>
      <c r="I17" s="8">
        <v>2</v>
      </c>
      <c r="J17" s="8">
        <v>1</v>
      </c>
      <c r="K17" s="8">
        <v>2</v>
      </c>
      <c r="L17" s="8">
        <v>1</v>
      </c>
      <c r="M17" s="8">
        <v>2</v>
      </c>
      <c r="N17" s="8">
        <v>2</v>
      </c>
      <c r="O17" s="20">
        <f t="shared" si="0"/>
        <v>250000</v>
      </c>
      <c r="P17" s="21">
        <f t="shared" si="1"/>
        <v>41666.666666666664</v>
      </c>
      <c r="Q17" s="70">
        <v>6</v>
      </c>
      <c r="R17" s="20">
        <v>250000</v>
      </c>
    </row>
    <row r="18" spans="1:18">
      <c r="A18" s="11" t="s">
        <v>230</v>
      </c>
      <c r="B18" s="11" t="s">
        <v>7</v>
      </c>
      <c r="C18" s="6">
        <v>50</v>
      </c>
      <c r="D18" s="6">
        <v>50</v>
      </c>
      <c r="E18" s="2">
        <f>C18+D18</f>
        <v>100</v>
      </c>
      <c r="F18" s="25">
        <v>1</v>
      </c>
      <c r="G18" s="25">
        <v>1</v>
      </c>
      <c r="H18" s="8">
        <v>2</v>
      </c>
      <c r="I18" s="8">
        <v>2</v>
      </c>
      <c r="J18" s="8">
        <v>1</v>
      </c>
      <c r="K18" s="8">
        <v>2</v>
      </c>
      <c r="L18" s="8">
        <v>1</v>
      </c>
      <c r="M18" s="8">
        <v>2</v>
      </c>
      <c r="N18" s="8">
        <v>2</v>
      </c>
      <c r="O18" s="20">
        <f t="shared" si="0"/>
        <v>250000</v>
      </c>
      <c r="P18" s="21">
        <f t="shared" si="1"/>
        <v>41666.666666666664</v>
      </c>
      <c r="Q18" s="70">
        <v>6</v>
      </c>
      <c r="R18" s="20">
        <v>250000</v>
      </c>
    </row>
    <row r="19" spans="1:18">
      <c r="A19" s="11" t="s">
        <v>225</v>
      </c>
      <c r="B19" s="11" t="s">
        <v>7</v>
      </c>
      <c r="C19" s="6">
        <v>50</v>
      </c>
      <c r="D19" s="6">
        <v>50</v>
      </c>
      <c r="E19" s="2">
        <f>C19+D19</f>
        <v>100</v>
      </c>
      <c r="F19" s="25">
        <v>1</v>
      </c>
      <c r="G19" s="25">
        <v>1</v>
      </c>
      <c r="H19" s="8">
        <v>2</v>
      </c>
      <c r="I19" s="8">
        <v>2</v>
      </c>
      <c r="J19" s="8">
        <v>1</v>
      </c>
      <c r="K19" s="8">
        <v>2</v>
      </c>
      <c r="L19" s="8">
        <v>1</v>
      </c>
      <c r="M19" s="8">
        <v>2</v>
      </c>
      <c r="N19" s="8">
        <v>2</v>
      </c>
      <c r="O19" s="20">
        <f t="shared" si="0"/>
        <v>250000</v>
      </c>
      <c r="P19" s="21">
        <f t="shared" si="1"/>
        <v>41666.666666666664</v>
      </c>
      <c r="Q19" s="70">
        <v>6</v>
      </c>
      <c r="R19" s="20">
        <v>250000</v>
      </c>
    </row>
    <row r="20" spans="1:18">
      <c r="A20" s="11" t="s">
        <v>225</v>
      </c>
      <c r="B20" s="11" t="s">
        <v>7</v>
      </c>
      <c r="C20" s="2">
        <f>SUM(C17:C19)</f>
        <v>150</v>
      </c>
      <c r="D20" s="2">
        <f>SUM(D17:D19)</f>
        <v>150</v>
      </c>
      <c r="E20" s="2">
        <f>SUM(E17:E19)</f>
        <v>300</v>
      </c>
      <c r="F20" s="25">
        <v>1</v>
      </c>
      <c r="G20" s="25">
        <v>1</v>
      </c>
      <c r="H20" s="8">
        <v>2</v>
      </c>
      <c r="I20" s="8">
        <v>2</v>
      </c>
      <c r="J20" s="8">
        <v>1</v>
      </c>
      <c r="K20" s="8">
        <v>2</v>
      </c>
      <c r="L20" s="8">
        <v>1</v>
      </c>
      <c r="M20" s="8">
        <v>2</v>
      </c>
      <c r="N20" s="8">
        <v>2</v>
      </c>
      <c r="O20" s="20">
        <f t="shared" si="0"/>
        <v>250000</v>
      </c>
      <c r="P20" s="21">
        <f t="shared" si="1"/>
        <v>41666.666666666664</v>
      </c>
      <c r="Q20" s="70">
        <v>6</v>
      </c>
      <c r="R20" s="20">
        <v>250000</v>
      </c>
    </row>
    <row r="21" spans="1:18">
      <c r="A21" s="11" t="s">
        <v>225</v>
      </c>
      <c r="B21" s="11" t="s">
        <v>7</v>
      </c>
      <c r="C21" s="6">
        <v>50</v>
      </c>
      <c r="D21" s="6">
        <v>50</v>
      </c>
      <c r="E21" s="2">
        <f>C21+D21</f>
        <v>100</v>
      </c>
      <c r="F21" s="25">
        <v>1</v>
      </c>
      <c r="G21" s="25">
        <v>1</v>
      </c>
      <c r="H21" s="8">
        <v>2</v>
      </c>
      <c r="I21" s="8">
        <v>2</v>
      </c>
      <c r="J21" s="8">
        <v>1</v>
      </c>
      <c r="K21" s="8">
        <v>2</v>
      </c>
      <c r="L21" s="8">
        <v>1</v>
      </c>
      <c r="M21" s="8">
        <v>2</v>
      </c>
      <c r="N21" s="8">
        <v>2</v>
      </c>
      <c r="O21" s="20">
        <f t="shared" si="0"/>
        <v>250000</v>
      </c>
      <c r="P21" s="21">
        <f t="shared" si="1"/>
        <v>41666.666666666664</v>
      </c>
      <c r="Q21" s="70">
        <v>6</v>
      </c>
      <c r="R21" s="20">
        <v>250000</v>
      </c>
    </row>
    <row r="22" spans="1:18">
      <c r="A22" s="11" t="s">
        <v>225</v>
      </c>
      <c r="B22" s="11" t="s">
        <v>8</v>
      </c>
      <c r="C22" s="6">
        <v>50</v>
      </c>
      <c r="D22" s="6">
        <v>50</v>
      </c>
      <c r="E22" s="2">
        <f>C22+D22</f>
        <v>100</v>
      </c>
      <c r="F22" s="25">
        <v>1</v>
      </c>
      <c r="G22" s="25">
        <v>1</v>
      </c>
      <c r="H22" s="8">
        <v>2</v>
      </c>
      <c r="I22" s="8">
        <v>2</v>
      </c>
      <c r="J22" s="8">
        <v>1</v>
      </c>
      <c r="K22" s="8">
        <v>2</v>
      </c>
      <c r="L22" s="8">
        <v>1</v>
      </c>
      <c r="M22" s="8">
        <v>2</v>
      </c>
      <c r="N22" s="8">
        <v>2</v>
      </c>
      <c r="O22" s="20">
        <f t="shared" si="0"/>
        <v>250000</v>
      </c>
      <c r="P22" s="21">
        <f t="shared" si="1"/>
        <v>41666.666666666664</v>
      </c>
      <c r="Q22" s="70">
        <v>6</v>
      </c>
      <c r="R22" s="20">
        <v>250000</v>
      </c>
    </row>
    <row r="23" spans="1:18">
      <c r="A23" s="11" t="s">
        <v>225</v>
      </c>
      <c r="B23" s="11" t="s">
        <v>8</v>
      </c>
      <c r="C23" s="6">
        <v>50</v>
      </c>
      <c r="D23" s="6">
        <v>50</v>
      </c>
      <c r="E23" s="2">
        <f>C23+D23</f>
        <v>100</v>
      </c>
      <c r="F23" s="25">
        <v>1</v>
      </c>
      <c r="G23" s="25">
        <v>1</v>
      </c>
      <c r="H23" s="8">
        <v>2</v>
      </c>
      <c r="I23" s="8">
        <v>2</v>
      </c>
      <c r="J23" s="8">
        <v>1</v>
      </c>
      <c r="K23" s="8">
        <v>2</v>
      </c>
      <c r="L23" s="8">
        <v>1</v>
      </c>
      <c r="M23" s="8">
        <v>2</v>
      </c>
      <c r="N23" s="8">
        <v>2</v>
      </c>
      <c r="O23" s="20">
        <f t="shared" si="0"/>
        <v>250000</v>
      </c>
      <c r="P23" s="21">
        <f t="shared" si="1"/>
        <v>41666.666666666664</v>
      </c>
      <c r="Q23" s="70">
        <v>6</v>
      </c>
      <c r="R23" s="20">
        <v>250000</v>
      </c>
    </row>
    <row r="24" spans="1:18">
      <c r="A24" s="11" t="s">
        <v>225</v>
      </c>
      <c r="B24" s="11" t="s">
        <v>8</v>
      </c>
      <c r="C24" s="6">
        <v>50</v>
      </c>
      <c r="D24" s="6">
        <v>50</v>
      </c>
      <c r="E24" s="2">
        <f>C24+D24</f>
        <v>100</v>
      </c>
      <c r="F24" s="25">
        <v>1</v>
      </c>
      <c r="G24" s="25">
        <v>1</v>
      </c>
      <c r="H24" s="8">
        <v>2</v>
      </c>
      <c r="I24" s="8">
        <v>2</v>
      </c>
      <c r="J24" s="8">
        <v>1</v>
      </c>
      <c r="K24" s="8">
        <v>2</v>
      </c>
      <c r="L24" s="8">
        <v>1</v>
      </c>
      <c r="M24" s="8">
        <v>2</v>
      </c>
      <c r="N24" s="8">
        <v>2</v>
      </c>
      <c r="O24" s="20">
        <f t="shared" si="0"/>
        <v>250000</v>
      </c>
      <c r="P24" s="21">
        <f t="shared" si="1"/>
        <v>41666.666666666664</v>
      </c>
      <c r="Q24" s="70">
        <v>6</v>
      </c>
      <c r="R24" s="20">
        <v>250000</v>
      </c>
    </row>
    <row r="25" spans="1:18">
      <c r="A25" s="11" t="s">
        <v>225</v>
      </c>
      <c r="B25" s="11" t="s">
        <v>8</v>
      </c>
      <c r="C25" s="2">
        <f>SUM(C22:C24)</f>
        <v>150</v>
      </c>
      <c r="D25" s="2">
        <f>SUM(D22:D24)</f>
        <v>150</v>
      </c>
      <c r="E25" s="2">
        <f>SUM(E22:E24)</f>
        <v>300</v>
      </c>
      <c r="F25" s="25">
        <v>1</v>
      </c>
      <c r="G25" s="25">
        <v>1</v>
      </c>
      <c r="H25" s="8">
        <v>2</v>
      </c>
      <c r="I25" s="8">
        <v>2</v>
      </c>
      <c r="J25" s="8">
        <v>1</v>
      </c>
      <c r="K25" s="8">
        <v>2</v>
      </c>
      <c r="L25" s="8">
        <v>1</v>
      </c>
      <c r="M25" s="8">
        <v>2</v>
      </c>
      <c r="N25" s="8">
        <v>2</v>
      </c>
      <c r="O25" s="20">
        <v>12000</v>
      </c>
      <c r="P25" s="21">
        <v>1000</v>
      </c>
      <c r="Q25" s="70">
        <v>6</v>
      </c>
      <c r="R25" s="20">
        <v>250000</v>
      </c>
    </row>
    <row r="26" spans="1:18">
      <c r="A26" s="54" t="s">
        <v>4</v>
      </c>
      <c r="B26" s="54"/>
      <c r="C26" s="71">
        <f>SUBTOTAL(109,PREVENCIÓN[Hombres])</f>
        <v>1450</v>
      </c>
      <c r="D26" s="71">
        <f>SUBTOTAL(109,PREVENCIÓN[Mujeres])</f>
        <v>1750</v>
      </c>
      <c r="E26" s="72">
        <f>SUBTOTAL(109,PREVENCIÓN[Total])</f>
        <v>3200</v>
      </c>
      <c r="F26" s="73">
        <f>SUBTOTAL(103,PREVENCIÓN[ODS Principal])</f>
        <v>18</v>
      </c>
      <c r="G26" s="73">
        <f>SUBTOTAL(103,PREVENCIÓN[Meta Principal])</f>
        <v>18</v>
      </c>
      <c r="H26" s="73">
        <f>SUBTOTAL(103,PREVENCIÓN[Meta Secundaria])</f>
        <v>18</v>
      </c>
      <c r="I26" s="73">
        <f>SUBTOTAL(103,PREVENCIÓN[ODS Secundario (1)])</f>
        <v>18</v>
      </c>
      <c r="J26" s="73">
        <f>SUBTOTAL(103,PREVENCIÓN[Meta Principal2])</f>
        <v>18</v>
      </c>
      <c r="K26" s="73">
        <f>SUBTOTAL(103,PREVENCIÓN[Meta Secundaria3])</f>
        <v>18</v>
      </c>
      <c r="L26" s="73">
        <f>SUBTOTAL(103,PREVENCIÓN[ODS Secundario (2)])</f>
        <v>18</v>
      </c>
      <c r="M26" s="73">
        <f>SUBTOTAL(103,PREVENCIÓN[Meta Principal4])</f>
        <v>18</v>
      </c>
      <c r="N26" s="73">
        <f>SUBTOTAL(103,PREVENCIÓN[Meta Secundaria5])</f>
        <v>18</v>
      </c>
      <c r="O26" s="82">
        <f>SUBTOTAL(101,PREVENCIÓN[Anual])</f>
        <v>223555.55555555556</v>
      </c>
      <c r="P26" s="83">
        <f>SUBTOTAL(101,PREVENCIÓN[Mensual])</f>
        <v>37148.148148148146</v>
      </c>
      <c r="Q26">
        <f>SUBTOTAL(101,PREVENCIÓN[Duración (meses)])</f>
        <v>6</v>
      </c>
      <c r="R26" s="84">
        <f>SUBTOTAL(109,PREVENCIÓN[Presupuesto total])</f>
        <v>4500000</v>
      </c>
    </row>
    <row r="29" spans="1:18">
      <c r="A29" s="137"/>
      <c r="B29" s="137"/>
      <c r="C29" s="137"/>
      <c r="D29" s="137"/>
      <c r="E29" s="137"/>
      <c r="F29" s="137"/>
      <c r="G29" s="137"/>
      <c r="H29" s="137"/>
      <c r="I29" s="137"/>
      <c r="J29" s="137"/>
      <c r="K29" s="137"/>
      <c r="L29" s="137"/>
      <c r="M29" s="137"/>
      <c r="N29" s="137"/>
      <c r="O29" s="137"/>
      <c r="P29" s="137"/>
      <c r="Q29" s="137"/>
      <c r="R29" s="137"/>
    </row>
  </sheetData>
  <mergeCells count="1">
    <mergeCell ref="A29:R29"/>
  </mergeCells>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5"/>
  <sheetViews>
    <sheetView topLeftCell="A19" workbookViewId="0">
      <selection activeCell="A8" sqref="A8"/>
    </sheetView>
  </sheetViews>
  <sheetFormatPr baseColWidth="10" defaultRowHeight="15"/>
  <cols>
    <col min="1" max="1" width="31.7109375" bestFit="1" customWidth="1"/>
    <col min="2" max="2" width="91.7109375" bestFit="1" customWidth="1"/>
  </cols>
  <sheetData>
    <row r="1" spans="1:2">
      <c r="A1" s="74" t="s">
        <v>44</v>
      </c>
      <c r="B1" t="s">
        <v>231</v>
      </c>
    </row>
    <row r="2" spans="1:2">
      <c r="A2">
        <v>1</v>
      </c>
      <c r="B2" s="75">
        <v>22</v>
      </c>
    </row>
    <row r="3" spans="1:2">
      <c r="A3">
        <v>2</v>
      </c>
      <c r="B3" s="75">
        <v>10</v>
      </c>
    </row>
    <row r="4" spans="1:2">
      <c r="A4">
        <v>3</v>
      </c>
      <c r="B4" s="75">
        <v>11</v>
      </c>
    </row>
    <row r="5" spans="1:2">
      <c r="A5" t="s">
        <v>51</v>
      </c>
      <c r="B5" s="75">
        <v>7</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25"/>
  <sheetViews>
    <sheetView tabSelected="1" topLeftCell="A90" zoomScale="70" zoomScaleNormal="70" workbookViewId="0">
      <selection activeCell="A93" sqref="A93"/>
    </sheetView>
  </sheetViews>
  <sheetFormatPr baseColWidth="10" defaultRowHeight="15"/>
  <cols>
    <col min="1" max="1" width="127.42578125" customWidth="1"/>
  </cols>
  <sheetData>
    <row r="1" spans="1:1" ht="15.75" thickBot="1">
      <c r="A1" t="s">
        <v>232</v>
      </c>
    </row>
    <row r="2" spans="1:1" ht="24">
      <c r="A2" s="27" t="s">
        <v>71</v>
      </c>
    </row>
    <row r="3" spans="1:1" ht="24">
      <c r="A3" s="28" t="s">
        <v>72</v>
      </c>
    </row>
    <row r="4" spans="1:1" ht="24">
      <c r="A4" s="28" t="s">
        <v>73</v>
      </c>
    </row>
    <row r="5" spans="1:1" ht="36">
      <c r="A5" s="28" t="s">
        <v>74</v>
      </c>
    </row>
    <row r="6" spans="1:1" ht="24">
      <c r="A6" s="28" t="s">
        <v>75</v>
      </c>
    </row>
    <row r="7" spans="1:1" ht="36">
      <c r="A7" s="28" t="s">
        <v>76</v>
      </c>
    </row>
    <row r="8" spans="1:1" ht="24">
      <c r="A8" s="51" t="s">
        <v>77</v>
      </c>
    </row>
    <row r="9" spans="1:1" ht="24">
      <c r="A9" s="29" t="s">
        <v>80</v>
      </c>
    </row>
    <row r="10" spans="1:1" ht="36">
      <c r="A10" s="29" t="s">
        <v>81</v>
      </c>
    </row>
    <row r="11" spans="1:1" ht="48">
      <c r="A11" s="29" t="s">
        <v>82</v>
      </c>
    </row>
    <row r="12" spans="1:1" ht="36">
      <c r="A12" s="29" t="s">
        <v>83</v>
      </c>
    </row>
    <row r="13" spans="1:1" ht="48">
      <c r="A13" s="29" t="s">
        <v>84</v>
      </c>
    </row>
    <row r="14" spans="1:1" ht="36">
      <c r="A14" s="29" t="s">
        <v>85</v>
      </c>
    </row>
    <row r="15" spans="1:1" ht="36">
      <c r="A15" s="29" t="s">
        <v>86</v>
      </c>
    </row>
    <row r="16" spans="1:1" ht="36">
      <c r="A16" s="29" t="s">
        <v>87</v>
      </c>
    </row>
    <row r="17" spans="1:1">
      <c r="A17" s="52" t="s">
        <v>88</v>
      </c>
    </row>
    <row r="18" spans="1:1" ht="24">
      <c r="A18" s="30" t="s">
        <v>89</v>
      </c>
    </row>
    <row r="19" spans="1:1" ht="24">
      <c r="A19" s="30" t="s">
        <v>90</v>
      </c>
    </row>
    <row r="20" spans="1:1" ht="24">
      <c r="A20" s="30" t="s">
        <v>91</v>
      </c>
    </row>
    <row r="21" spans="1:1">
      <c r="A21" s="30" t="s">
        <v>92</v>
      </c>
    </row>
    <row r="22" spans="1:1">
      <c r="A22" s="30" t="s">
        <v>93</v>
      </c>
    </row>
    <row r="23" spans="1:1" ht="24">
      <c r="A23" s="30" t="s">
        <v>94</v>
      </c>
    </row>
    <row r="24" spans="1:1" ht="24">
      <c r="A24" s="30" t="s">
        <v>95</v>
      </c>
    </row>
    <row r="25" spans="1:1" ht="24">
      <c r="A25" s="30" t="s">
        <v>96</v>
      </c>
    </row>
    <row r="26" spans="1:1">
      <c r="A26" s="30" t="s">
        <v>97</v>
      </c>
    </row>
    <row r="27" spans="1:1" ht="60">
      <c r="A27" s="30" t="s">
        <v>98</v>
      </c>
    </row>
    <row r="28" spans="1:1" ht="24">
      <c r="A28" s="30" t="s">
        <v>99</v>
      </c>
    </row>
    <row r="29" spans="1:1" ht="24">
      <c r="A29" s="31" t="s">
        <v>100</v>
      </c>
    </row>
    <row r="30" spans="1:1" ht="24">
      <c r="A30" s="32" t="s">
        <v>101</v>
      </c>
    </row>
    <row r="31" spans="1:1" ht="24">
      <c r="A31" s="32" t="s">
        <v>102</v>
      </c>
    </row>
    <row r="32" spans="1:1" ht="24">
      <c r="A32" s="32" t="s">
        <v>103</v>
      </c>
    </row>
    <row r="33" spans="1:1" ht="24">
      <c r="A33" s="32" t="s">
        <v>104</v>
      </c>
    </row>
    <row r="34" spans="1:1" ht="24">
      <c r="A34" s="32" t="s">
        <v>105</v>
      </c>
    </row>
    <row r="35" spans="1:1" ht="24">
      <c r="A35" s="32" t="s">
        <v>106</v>
      </c>
    </row>
    <row r="36" spans="1:1" ht="48">
      <c r="A36" s="32" t="s">
        <v>107</v>
      </c>
    </row>
    <row r="37" spans="1:1" ht="24">
      <c r="A37" s="32" t="s">
        <v>108</v>
      </c>
    </row>
    <row r="38" spans="1:1" ht="48">
      <c r="A38" s="32" t="s">
        <v>109</v>
      </c>
    </row>
    <row r="39" spans="1:1" ht="24">
      <c r="A39" s="33" t="s">
        <v>110</v>
      </c>
    </row>
    <row r="40" spans="1:1">
      <c r="A40" s="34" t="s">
        <v>111</v>
      </c>
    </row>
    <row r="41" spans="1:1" ht="24">
      <c r="A41" s="34" t="s">
        <v>112</v>
      </c>
    </row>
    <row r="42" spans="1:1">
      <c r="A42" s="34" t="s">
        <v>113</v>
      </c>
    </row>
    <row r="43" spans="1:1" ht="24">
      <c r="A43" s="34" t="s">
        <v>114</v>
      </c>
    </row>
    <row r="44" spans="1:1" ht="24">
      <c r="A44" s="34" t="s">
        <v>115</v>
      </c>
    </row>
    <row r="45" spans="1:1" ht="36">
      <c r="A45" s="34" t="s">
        <v>116</v>
      </c>
    </row>
    <row r="46" spans="1:1" ht="24">
      <c r="A46" s="34" t="s">
        <v>117</v>
      </c>
    </row>
    <row r="47" spans="1:1" ht="24">
      <c r="A47" s="34" t="s">
        <v>118</v>
      </c>
    </row>
    <row r="48" spans="1:1" ht="24">
      <c r="A48" s="35" t="s">
        <v>119</v>
      </c>
    </row>
    <row r="49" spans="1:1" ht="24">
      <c r="A49" s="36" t="s">
        <v>124</v>
      </c>
    </row>
    <row r="50" spans="1:1" ht="24">
      <c r="A50" s="36" t="s">
        <v>125</v>
      </c>
    </row>
    <row r="51" spans="1:1" ht="36">
      <c r="A51" s="36" t="s">
        <v>126</v>
      </c>
    </row>
    <row r="52" spans="1:1" ht="36">
      <c r="A52" s="36" t="s">
        <v>127</v>
      </c>
    </row>
    <row r="53" spans="1:1" ht="24">
      <c r="A53" s="36" t="s">
        <v>128</v>
      </c>
    </row>
    <row r="54" spans="1:1">
      <c r="A54" s="36" t="s">
        <v>129</v>
      </c>
    </row>
    <row r="55" spans="1:1" ht="36">
      <c r="A55" s="36" t="s">
        <v>130</v>
      </c>
    </row>
    <row r="56" spans="1:1" ht="24">
      <c r="A56" s="36" t="s">
        <v>131</v>
      </c>
    </row>
    <row r="57" spans="1:1" ht="24">
      <c r="A57" s="36" t="s">
        <v>132</v>
      </c>
    </row>
    <row r="58" spans="1:1" ht="24">
      <c r="A58" s="36" t="s">
        <v>133</v>
      </c>
    </row>
    <row r="59" spans="1:1" ht="24">
      <c r="A59" s="36" t="s">
        <v>134</v>
      </c>
    </row>
    <row r="60" spans="1:1" ht="24">
      <c r="A60" s="37" t="s">
        <v>135</v>
      </c>
    </row>
    <row r="61" spans="1:1" ht="24">
      <c r="A61" s="38" t="s">
        <v>137</v>
      </c>
    </row>
    <row r="62" spans="1:1" ht="24">
      <c r="A62" s="38" t="s">
        <v>138</v>
      </c>
    </row>
    <row r="63" spans="1:1" ht="24">
      <c r="A63" s="38" t="s">
        <v>139</v>
      </c>
    </row>
    <row r="64" spans="1:1">
      <c r="A64" s="38" t="s">
        <v>140</v>
      </c>
    </row>
    <row r="65" spans="1:1">
      <c r="A65" s="38" t="s">
        <v>141</v>
      </c>
    </row>
    <row r="66" spans="1:1" ht="24">
      <c r="A66" s="38" t="s">
        <v>142</v>
      </c>
    </row>
    <row r="67" spans="1:1" ht="24">
      <c r="A67" s="38" t="s">
        <v>143</v>
      </c>
    </row>
    <row r="68" spans="1:1" ht="24">
      <c r="A68" s="38" t="s">
        <v>144</v>
      </c>
    </row>
    <row r="69" spans="1:1" ht="36">
      <c r="A69" s="38" t="s">
        <v>145</v>
      </c>
    </row>
    <row r="70" spans="1:1" ht="24">
      <c r="A70" s="39" t="s">
        <v>146</v>
      </c>
    </row>
    <row r="71" spans="1:1" ht="24">
      <c r="A71" s="40" t="s">
        <v>147</v>
      </c>
    </row>
    <row r="72" spans="1:1" ht="36">
      <c r="A72" s="40" t="s">
        <v>148</v>
      </c>
    </row>
    <row r="73" spans="1:1" ht="24">
      <c r="A73" s="40" t="s">
        <v>149</v>
      </c>
    </row>
    <row r="74" spans="1:1">
      <c r="A74" s="40" t="s">
        <v>150</v>
      </c>
    </row>
    <row r="75" spans="1:1" ht="36">
      <c r="A75" s="40" t="s">
        <v>151</v>
      </c>
    </row>
    <row r="76" spans="1:1" ht="24">
      <c r="A76" s="40" t="s">
        <v>152</v>
      </c>
    </row>
    <row r="77" spans="1:1" ht="24">
      <c r="A77" s="40" t="s">
        <v>153</v>
      </c>
    </row>
    <row r="78" spans="1:1" ht="24">
      <c r="A78" s="40" t="s">
        <v>154</v>
      </c>
    </row>
    <row r="79" spans="1:1" ht="48">
      <c r="A79" s="40" t="s">
        <v>155</v>
      </c>
    </row>
    <row r="80" spans="1:1" ht="24">
      <c r="A80" s="41" t="s">
        <v>156</v>
      </c>
    </row>
    <row r="81" spans="1:1" ht="36">
      <c r="A81" s="42" t="s">
        <v>158</v>
      </c>
    </row>
    <row r="82" spans="1:1" ht="24">
      <c r="A82" s="42" t="s">
        <v>159</v>
      </c>
    </row>
    <row r="83" spans="1:1" ht="24">
      <c r="A83" s="42" t="s">
        <v>160</v>
      </c>
    </row>
    <row r="84" spans="1:1" ht="24">
      <c r="A84" s="42" t="s">
        <v>161</v>
      </c>
    </row>
    <row r="85" spans="1:1" ht="24">
      <c r="A85" s="42" t="s">
        <v>162</v>
      </c>
    </row>
    <row r="86" spans="1:1" ht="24">
      <c r="A86" s="42" t="s">
        <v>163</v>
      </c>
    </row>
    <row r="87" spans="1:1" ht="24">
      <c r="A87" s="42" t="s">
        <v>164</v>
      </c>
    </row>
    <row r="88" spans="1:1" ht="24">
      <c r="A88" s="42" t="s">
        <v>165</v>
      </c>
    </row>
    <row r="89" spans="1:1" ht="24">
      <c r="A89" s="42" t="s">
        <v>166</v>
      </c>
    </row>
    <row r="90" spans="1:1" ht="24">
      <c r="A90" s="42" t="s">
        <v>167</v>
      </c>
    </row>
    <row r="91" spans="1:1" ht="24">
      <c r="A91" s="42" t="s">
        <v>168</v>
      </c>
    </row>
    <row r="92" spans="1:1" ht="24">
      <c r="A92" s="43" t="s">
        <v>169</v>
      </c>
    </row>
    <row r="93" spans="1:1">
      <c r="A93" s="44" t="s">
        <v>170</v>
      </c>
    </row>
    <row r="94" spans="1:1">
      <c r="A94" s="44" t="s">
        <v>171</v>
      </c>
    </row>
    <row r="95" spans="1:1">
      <c r="A95" s="44" t="s">
        <v>172</v>
      </c>
    </row>
    <row r="96" spans="1:1" ht="24">
      <c r="A96" s="44" t="s">
        <v>173</v>
      </c>
    </row>
    <row r="97" spans="1:1">
      <c r="A97" s="44" t="s">
        <v>174</v>
      </c>
    </row>
    <row r="98" spans="1:1">
      <c r="A98" s="44" t="s">
        <v>175</v>
      </c>
    </row>
    <row r="99" spans="1:1">
      <c r="A99" s="44" t="s">
        <v>176</v>
      </c>
    </row>
    <row r="100" spans="1:1">
      <c r="A100" s="44" t="s">
        <v>177</v>
      </c>
    </row>
    <row r="101" spans="1:1">
      <c r="A101" s="44" t="s">
        <v>178</v>
      </c>
    </row>
    <row r="102" spans="1:1" ht="24">
      <c r="A102" s="44" t="s">
        <v>179</v>
      </c>
    </row>
    <row r="103" spans="1:1" ht="24">
      <c r="A103" s="44" t="s">
        <v>180</v>
      </c>
    </row>
    <row r="104" spans="1:1">
      <c r="A104" s="45" t="s">
        <v>181</v>
      </c>
    </row>
    <row r="105" spans="1:1" ht="24">
      <c r="A105" s="47" t="s">
        <v>184</v>
      </c>
    </row>
    <row r="106" spans="1:1" ht="60">
      <c r="A106" s="47" t="s">
        <v>185</v>
      </c>
    </row>
    <row r="107" spans="1:1">
      <c r="A107" s="47" t="s">
        <v>186</v>
      </c>
    </row>
    <row r="108" spans="1:1" ht="36">
      <c r="A108" s="47" t="s">
        <v>187</v>
      </c>
    </row>
    <row r="109" spans="1:1">
      <c r="A109" s="47" t="s">
        <v>188</v>
      </c>
    </row>
    <row r="110" spans="1:1" ht="36">
      <c r="A110" s="47" t="s">
        <v>190</v>
      </c>
    </row>
    <row r="111" spans="1:1" ht="24">
      <c r="A111" s="47" t="s">
        <v>191</v>
      </c>
    </row>
    <row r="112" spans="1:1" ht="36">
      <c r="A112" s="47" t="s">
        <v>192</v>
      </c>
    </row>
    <row r="113" spans="1:1">
      <c r="A113" s="46" t="s">
        <v>193</v>
      </c>
    </row>
    <row r="114" spans="1:1" ht="36">
      <c r="A114" s="47" t="s">
        <v>194</v>
      </c>
    </row>
    <row r="115" spans="1:1">
      <c r="A115" s="46" t="s">
        <v>195</v>
      </c>
    </row>
    <row r="116" spans="1:1" ht="24">
      <c r="A116" s="47" t="s">
        <v>196</v>
      </c>
    </row>
    <row r="117" spans="1:1" ht="24">
      <c r="A117" s="47" t="s">
        <v>197</v>
      </c>
    </row>
    <row r="118" spans="1:1" ht="36">
      <c r="A118" s="47" t="s">
        <v>198</v>
      </c>
    </row>
    <row r="119" spans="1:1">
      <c r="A119" s="47" t="s">
        <v>201</v>
      </c>
    </row>
    <row r="120" spans="1:1">
      <c r="A120" s="47" t="s">
        <v>202</v>
      </c>
    </row>
    <row r="121" spans="1:1">
      <c r="A121" s="47" t="s">
        <v>203</v>
      </c>
    </row>
    <row r="122" spans="1:1" ht="36">
      <c r="A122" s="47" t="s">
        <v>205</v>
      </c>
    </row>
    <row r="123" spans="1:1" ht="24">
      <c r="A123" s="47" t="s">
        <v>206</v>
      </c>
    </row>
    <row r="124" spans="1:1" ht="48">
      <c r="A124" s="47" t="s">
        <v>208</v>
      </c>
    </row>
    <row r="125" spans="1:1" ht="24">
      <c r="A125" s="85" t="s">
        <v>209</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2"/>
  <sheetViews>
    <sheetView zoomScale="80" zoomScaleNormal="80" workbookViewId="0">
      <selection activeCell="C10" sqref="C10"/>
    </sheetView>
  </sheetViews>
  <sheetFormatPr baseColWidth="10" defaultRowHeight="22.5" customHeight="1"/>
  <cols>
    <col min="1" max="1" width="86.85546875" style="86" customWidth="1"/>
  </cols>
  <sheetData>
    <row r="1" spans="1:1" ht="15.75" thickBot="1">
      <c r="A1" s="97" t="s">
        <v>233</v>
      </c>
    </row>
    <row r="2" spans="1:1" ht="15">
      <c r="A2" s="87" t="s">
        <v>78</v>
      </c>
    </row>
    <row r="3" spans="1:1" ht="25.5">
      <c r="A3" s="88" t="s">
        <v>123</v>
      </c>
    </row>
    <row r="4" spans="1:1" ht="15">
      <c r="A4" s="89" t="s">
        <v>122</v>
      </c>
    </row>
    <row r="5" spans="1:1" ht="25.5">
      <c r="A5" s="90" t="s">
        <v>121</v>
      </c>
    </row>
    <row r="6" spans="1:1" ht="15">
      <c r="A6" s="91" t="s">
        <v>120</v>
      </c>
    </row>
    <row r="7" spans="1:1" ht="25.5">
      <c r="A7" s="92" t="s">
        <v>136</v>
      </c>
    </row>
    <row r="8" spans="1:1" ht="15">
      <c r="A8" s="93" t="s">
        <v>211</v>
      </c>
    </row>
    <row r="9" spans="1:1" ht="25.5">
      <c r="A9" s="94" t="s">
        <v>157</v>
      </c>
    </row>
    <row r="10" spans="1:1" ht="38.25">
      <c r="A10" s="95" t="s">
        <v>212</v>
      </c>
    </row>
    <row r="11" spans="1:1" ht="38.25">
      <c r="A11" s="96" t="s">
        <v>182</v>
      </c>
    </row>
    <row r="12" spans="1:1" ht="25.5">
      <c r="A12" s="98" t="s">
        <v>210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7 G 5 u U c n y g 8 6 l A A A A 9 Q A A A B I A H A B D b 2 5 m a W c v U G F j a 2 F n Z S 5 4 b W w g o h g A K K A U A A A A A A A A A A A A A A A A A A A A A A A A A A A A h Y + x D o I w G I R f h X S n r T U q I T 9 l M G 6 S m J A Y 1 6 Z U a I R i a L G 8 m 4 O P 5 C u I U d T N 8 b 6 7 S + 7 u 1 x u k Q 1 M H F 9 V Z 3 Z o E z T B F g T K y L b Q p E 9 S 7 Y x i h l M N O y J M o V T C G j Y 0 H q x N U O X e O C f H e Y z / H b V c S R u m M H L J t L i v V i F A b 6 4 S R C n 1 a x f 8 W 4 r B / j e E M R 0 u 8 Y g t M g U w M M m 2 + P h v n P t 0 f C O u + d n 2 n u L L h J g c y S S D v C / w B U E s D B B Q A A g A I A O x u b 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s b m 5 R K I p H u A 4 A A A A R A A A A E w A c A E Z v c m 1 1 b G F z L 1 N l Y 3 R p b 2 4 x L m 0 g o h g A K K A U A A A A A A A A A A A A A A A A A A A A A A A A A A A A K 0 5 N L s n M z 1 M I h t C G 1 g B Q S w E C L Q A U A A I A C A D s b m 5 R y f K D z q U A A A D 1 A A A A E g A A A A A A A A A A A A A A A A A A A A A A Q 2 9 u Z m l n L 1 B h Y 2 t h Z 2 U u e G 1 s U E s B A i 0 A F A A C A A g A 7 G 5 u U Q / K 6 a u k A A A A 6 Q A A A B M A A A A A A A A A A A A A A A A A 8 Q A A A F t D b 2 5 0 Z W 5 0 X 1 R 5 c G V z X S 5 4 b W x Q S w E C L Q A U A A I A C A D s b m 5 R 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4 h 8 r B + r Y F 0 a + I h U G c W F G X w A A A A A C A A A A A A A Q Z g A A A A E A A C A A A A C o y 9 x h C 1 e W b n 1 A c j I N 3 M f x 2 N 8 b Q I o p M M 6 h y A 7 n c I G B N g A A A A A O g A A A A A I A A C A A A A C e E P P e R e 6 N Y T 6 8 + 8 q p N 0 2 t 5 A W t v K 0 9 H 7 1 W d B M X 4 M P H / l A A A A A y B H P + 3 g q 7 F h E W o z 0 U p d e k W u J Y u A t w 3 T v M x M G b / j p I A f A e N A P O J T 7 s 7 5 9 I i d E Q 3 G k H f S G j w G b R F J b l Y C + 6 0 e E 3 d b c v 2 9 + r 3 n 9 z F d z H u F j a J k A A A A D u X 0 7 1 O v w o / h t 7 7 v d l V 6 T B j + S p s F B Y O M k 7 v 3 R B n 9 N B V G M / S y j e v 9 s b 5 7 H c y X 5 t P / U 1 z 6 b l z b 9 r Y 5 R 7 s Y x 3 E Z m / < / D a t a M a s h u p > 
</file>

<file path=customXml/itemProps1.xml><?xml version="1.0" encoding="utf-8"?>
<ds:datastoreItem xmlns:ds="http://schemas.openxmlformats.org/officeDocument/2006/customXml" ds:itemID="{272EF98D-78BC-41AF-A6E4-E6B8410315D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Info</vt:lpstr>
      <vt:lpstr>Cuadro de mando</vt:lpstr>
      <vt:lpstr>Ej. Desglose entidad PREVENCIÓN</vt:lpstr>
      <vt:lpstr>Ej Gráf Tipos de Inter. x ODS</vt:lpstr>
      <vt:lpstr>Listado metas NO ELIMINAR</vt:lpstr>
      <vt:lpstr> Listado ODS NO ELIMINAR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Morell Hita</dc:creator>
  <cp:lastModifiedBy>Ana Morell Hita</cp:lastModifiedBy>
  <dcterms:created xsi:type="dcterms:W3CDTF">2020-11-04T09:54:19Z</dcterms:created>
  <dcterms:modified xsi:type="dcterms:W3CDTF">2020-11-17T15:18:03Z</dcterms:modified>
</cp:coreProperties>
</file>