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janas\Desktop\"/>
    </mc:Choice>
  </mc:AlternateContent>
  <xr:revisionPtr revIDLastSave="0" documentId="8_{C17A516B-C9CD-4CF0-80F6-B5BAA13FC68A}" xr6:coauthVersionLast="45" xr6:coauthVersionMax="45" xr10:uidLastSave="{00000000-0000-0000-0000-000000000000}"/>
  <bookViews>
    <workbookView xWindow="-120" yWindow="-120" windowWidth="20730" windowHeight="11160" firstSheet="4" activeTab="4" xr2:uid="{00000000-000D-0000-FFFF-FFFF00000000}"/>
  </bookViews>
  <sheets>
    <sheet name="Info" sheetId="7" r:id="rId1"/>
    <sheet name="Cuadro de mando" sheetId="1" r:id="rId2"/>
    <sheet name="Ej. Desglose entidad PREVENCIÓN" sheetId="8" r:id="rId3"/>
    <sheet name="Ej Gráf Tipos de Inter. x ODS" sheetId="11" r:id="rId4"/>
    <sheet name="Listado metas NO ELIMINAR" sheetId="16" r:id="rId5"/>
    <sheet name=" Listado ODS NO ELIMINAR" sheetId="17" r:id="rId6"/>
  </sheets>
  <definedNames>
    <definedName name="_xlnm._FilterDatabase" localSheetId="1" hidden="1">'Cuadro de mando'!$A$13:$Q$64</definedName>
    <definedName name="SegmentaciónDeDatos_Columna1">#N/A</definedName>
    <definedName name="SegmentaciónDeDatos_ODS_ASOCIADO_A_LA_ACTIVIDAD">#N/A</definedName>
    <definedName name="SegmentaciónDeDatos_ODS_II">#N/A</definedName>
    <definedName name="SegmentaciónDeDatos_ODS_III">#N/A</definedName>
    <definedName name="SegmentaciónDeDatos_PRESUPUESTO">#N/A</definedName>
    <definedName name="SegmentaciónDeDatos_PROYECTO">#N/A</definedName>
    <definedName name="SegmentaciónDeDatos_TIPO_DE_PREVENCIÓN">#N/A</definedName>
    <definedName name="SegmentaciónDeDatos_TIPOS_DE_INTERVENCIÓN__Indicar_nº_de_personas_y_desagregado_entre_hombres_y_mujeres">#N/A</definedName>
  </definedNames>
  <calcPr calcId="191029"/>
  <pivotCaches>
    <pivotCache cacheId="0" r:id="rId7"/>
  </pivotCaches>
  <fileRecoveryPr repairLoad="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8"/>
        <x14:slicerCache r:id="rId9"/>
        <x14:slicerCache r:id="rId10"/>
        <x14:slicerCache r:id="rId11"/>
        <x14:slicerCache r:id="rId12"/>
        <x14:slicerCache r:id="rId13"/>
        <x14:slicerCache r:id="rId14"/>
        <x14:slicerCache r:id="rId1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 i="1" l="1"/>
  <c r="P65" i="1" l="1"/>
  <c r="O65" i="1"/>
  <c r="N65" i="1"/>
  <c r="M65" i="1"/>
  <c r="L65" i="1"/>
  <c r="K65" i="1"/>
  <c r="J65" i="1"/>
  <c r="P21" i="8"/>
  <c r="O21" i="8"/>
  <c r="E21" i="8"/>
  <c r="Q26" i="8"/>
  <c r="R26" i="8"/>
  <c r="G26" i="8"/>
  <c r="H26" i="8"/>
  <c r="I26" i="8"/>
  <c r="J26" i="8"/>
  <c r="K26" i="8"/>
  <c r="L26" i="8"/>
  <c r="M26" i="8"/>
  <c r="N26" i="8"/>
  <c r="F26" i="8"/>
  <c r="P23" i="8"/>
  <c r="O23" i="8" s="1"/>
  <c r="P24" i="8"/>
  <c r="O24" i="8" s="1"/>
  <c r="P22" i="8"/>
  <c r="O22" i="8" s="1"/>
  <c r="P18" i="8"/>
  <c r="O18" i="8" s="1"/>
  <c r="P19" i="8"/>
  <c r="O19" i="8" s="1"/>
  <c r="P20" i="8"/>
  <c r="O20" i="8" s="1"/>
  <c r="P17" i="8"/>
  <c r="O17" i="8" s="1"/>
  <c r="P9" i="8"/>
  <c r="O9" i="8" s="1"/>
  <c r="P10" i="8"/>
  <c r="O10" i="8" s="1"/>
  <c r="P11" i="8"/>
  <c r="O11" i="8" s="1"/>
  <c r="P14" i="8"/>
  <c r="O14" i="8" s="1"/>
  <c r="P15" i="8"/>
  <c r="O15" i="8" s="1"/>
  <c r="P16" i="8"/>
  <c r="O16" i="8" s="1"/>
  <c r="P13" i="8"/>
  <c r="O13" i="8" s="1"/>
  <c r="D25" i="8"/>
  <c r="C25" i="8"/>
  <c r="E24" i="8"/>
  <c r="E23" i="8"/>
  <c r="E22" i="8"/>
  <c r="D20" i="8"/>
  <c r="C20" i="8"/>
  <c r="E19" i="8"/>
  <c r="E18" i="8"/>
  <c r="E17" i="8"/>
  <c r="D16" i="8"/>
  <c r="C16" i="8"/>
  <c r="E15" i="8"/>
  <c r="E14" i="8"/>
  <c r="E13" i="8"/>
  <c r="D12" i="8"/>
  <c r="C12" i="8"/>
  <c r="E11" i="8"/>
  <c r="E10" i="8"/>
  <c r="E9" i="8"/>
  <c r="E8" i="8"/>
  <c r="D26" i="8" l="1"/>
  <c r="C26" i="8"/>
  <c r="E20" i="8"/>
  <c r="E12" i="8"/>
  <c r="P8" i="8"/>
  <c r="E16" i="8"/>
  <c r="E25" i="8"/>
  <c r="G65" i="1"/>
  <c r="H65" i="1"/>
  <c r="I65" i="1"/>
  <c r="F57" i="1"/>
  <c r="F60" i="1"/>
  <c r="F61" i="1"/>
  <c r="D62" i="1"/>
  <c r="E62" i="1"/>
  <c r="D19" i="1"/>
  <c r="E19" i="1"/>
  <c r="E26" i="8" l="1"/>
  <c r="O8" i="8"/>
  <c r="O26" i="8" s="1"/>
  <c r="P26" i="8"/>
  <c r="F62" i="1"/>
  <c r="E58" i="1"/>
  <c r="D58" i="1"/>
  <c r="F56" i="1"/>
  <c r="E54" i="1"/>
  <c r="D54" i="1"/>
  <c r="F53" i="1"/>
  <c r="F52" i="1"/>
  <c r="F51" i="1"/>
  <c r="F50" i="1"/>
  <c r="F49" i="1"/>
  <c r="F48" i="1"/>
  <c r="F47" i="1"/>
  <c r="F46" i="1"/>
  <c r="F45" i="1"/>
  <c r="F44" i="1"/>
  <c r="E42" i="1"/>
  <c r="D42" i="1"/>
  <c r="F41" i="1"/>
  <c r="F40" i="1"/>
  <c r="F39" i="1"/>
  <c r="F38" i="1"/>
  <c r="F37" i="1"/>
  <c r="F36" i="1"/>
  <c r="F35" i="1"/>
  <c r="F34" i="1"/>
  <c r="F33" i="1"/>
  <c r="F32" i="1"/>
  <c r="E30" i="1"/>
  <c r="D30" i="1"/>
  <c r="F29" i="1"/>
  <c r="F28" i="1"/>
  <c r="F27" i="1"/>
  <c r="F26" i="1"/>
  <c r="F25" i="1"/>
  <c r="F24" i="1"/>
  <c r="F23" i="1"/>
  <c r="F22" i="1"/>
  <c r="F21" i="1"/>
  <c r="F18" i="1"/>
  <c r="F17" i="1"/>
  <c r="F16" i="1"/>
  <c r="F15" i="1"/>
  <c r="F58" i="1" l="1"/>
  <c r="F42" i="1"/>
  <c r="F54" i="1"/>
  <c r="F30" i="1"/>
  <c r="F19" i="1"/>
  <c r="F65" i="1" l="1"/>
  <c r="Q65" i="1"/>
</calcChain>
</file>

<file path=xl/sharedStrings.xml><?xml version="1.0" encoding="utf-8"?>
<sst xmlns="http://schemas.openxmlformats.org/spreadsheetml/2006/main" count="622" uniqueCount="249">
  <si>
    <t>ODS II</t>
  </si>
  <si>
    <t>PREVENCIÓN</t>
  </si>
  <si>
    <t>Hombres</t>
  </si>
  <si>
    <t>Mujeres</t>
  </si>
  <si>
    <t>Total</t>
  </si>
  <si>
    <t>Ambiental</t>
  </si>
  <si>
    <t>Universal</t>
  </si>
  <si>
    <t>Selectiva</t>
  </si>
  <si>
    <t>Indicada</t>
  </si>
  <si>
    <t xml:space="preserve">Total </t>
  </si>
  <si>
    <t>TRATAMIENTO</t>
  </si>
  <si>
    <t>Ambulatorio</t>
  </si>
  <si>
    <t>Comunidad Terapéutica</t>
  </si>
  <si>
    <t>Plaza residencial de apoyo al tratamiento</t>
  </si>
  <si>
    <t>Centro de día/Centro de escucha</t>
  </si>
  <si>
    <t>Tratamiento con base comunitaria</t>
  </si>
  <si>
    <t>Programa en prisiones</t>
  </si>
  <si>
    <t>Medidas alternativas a prisiones</t>
  </si>
  <si>
    <t>Unidad de desintoxicación</t>
  </si>
  <si>
    <t xml:space="preserve">Otros. Por favor, especificar aquí: </t>
  </si>
  <si>
    <t>REDUCCIÓN DE DAÑOS</t>
  </si>
  <si>
    <t>Intercambio de jeringuillas</t>
  </si>
  <si>
    <t>Salas de consumo</t>
  </si>
  <si>
    <t>Asistencia básica/Centro de baja exigencia/escucha</t>
  </si>
  <si>
    <t>Intervenciones en medio festivo</t>
  </si>
  <si>
    <t>Atención a enfermedades asociadas al consumo (VIH, TBC, Hepatitis, etc.)</t>
  </si>
  <si>
    <t>Campañas educativas y de sensibilización</t>
  </si>
  <si>
    <t>Sistemas de alerta temprana</t>
  </si>
  <si>
    <t>Acompañamiento y asesoramiento (presencial, en vivienda, telefónica, telemática, etc.)</t>
  </si>
  <si>
    <t>Chemsex</t>
  </si>
  <si>
    <t>INSERCIÓN SOCIAL</t>
  </si>
  <si>
    <t>Acceso vivienda</t>
  </si>
  <si>
    <t>Formación educativa</t>
  </si>
  <si>
    <t>Formación para el trabajo</t>
  </si>
  <si>
    <t>Acceso actividades deportivas y recreativas</t>
  </si>
  <si>
    <t>Acceso actividades culturales</t>
  </si>
  <si>
    <t>Acceso a otros espacios de participación social (especificar cuáles)</t>
  </si>
  <si>
    <t xml:space="preserve">Acceso a la inserción laboral </t>
  </si>
  <si>
    <t>Acceso a servicios de salud</t>
  </si>
  <si>
    <t>Asesoría legal</t>
  </si>
  <si>
    <t>FORMACIÓN</t>
  </si>
  <si>
    <t xml:space="preserve">Presencial </t>
  </si>
  <si>
    <t>Online</t>
  </si>
  <si>
    <t>CONSULTORÍA E INVESTIGACIÓN</t>
  </si>
  <si>
    <t>ODS ASOCIADO A LA ACTIVIDAD</t>
  </si>
  <si>
    <t>DATOS DE LA ENTIDAD</t>
  </si>
  <si>
    <t>Anual</t>
  </si>
  <si>
    <t>Mensual</t>
  </si>
  <si>
    <t xml:space="preserve">Nombre </t>
  </si>
  <si>
    <t>País</t>
  </si>
  <si>
    <t>España</t>
  </si>
  <si>
    <t>ODS Principal</t>
  </si>
  <si>
    <t>ODS Secundario (1)</t>
  </si>
  <si>
    <t>Meta Principal</t>
  </si>
  <si>
    <t>Meta Secundaria</t>
  </si>
  <si>
    <t>ODS Secundario (2)</t>
  </si>
  <si>
    <t>Colombia</t>
  </si>
  <si>
    <t>Argentina</t>
  </si>
  <si>
    <t>Chile</t>
  </si>
  <si>
    <t>PAIS</t>
  </si>
  <si>
    <t>PRESUPUESTO ANUAL</t>
  </si>
  <si>
    <t>PRESUPUESTO MENSUAL</t>
  </si>
  <si>
    <t>ODS I / M II</t>
  </si>
  <si>
    <t>ODS I / M I</t>
  </si>
  <si>
    <t>ODS II / M I</t>
  </si>
  <si>
    <t>ODS II / M II</t>
  </si>
  <si>
    <t>ODS III</t>
  </si>
  <si>
    <t>ODS III / M I</t>
  </si>
  <si>
    <t>ODS III / M II</t>
  </si>
  <si>
    <t>Especificar aquí la temática</t>
  </si>
  <si>
    <t>METAS</t>
  </si>
  <si>
    <t>1.1. De aquí a 2030, erradicar para todas las personas y en todo el mundo la pobreza extrema (actualmente se considera que sufren pobreza extrema las personas que viven con menos de 1,25 dólares de los Estados Unidos al día).</t>
  </si>
  <si>
    <t>1.2. De aquí a 2030, reducir al menos a la mitad la proporción de hombres, mujeres y niños de todas las edades que viven en la pobreza en todas sus dimensiones con arreglo a las definiciones nacionales.</t>
  </si>
  <si>
    <t>1.3. Implementar a nivel nacional sistemas y medidas apropiados de protección social para todos, incluidos niveles mínimos, y, de aquí a 2030, lograr una amplia cobertura de las personas pobres y vulnerables.</t>
  </si>
  <si>
    <t>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</si>
  <si>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</si>
  <si>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t>
  </si>
  <si>
    <t>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</si>
  <si>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ODS 1. Poner fin a la pobreza en todas sus formas y en todo el mundo</t>
  </si>
  <si>
    <t xml:space="preserve">ODS </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</si>
  <si>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</si>
  <si>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</si>
  <si>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</si>
  <si>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</si>
  <si>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t>
  </si>
  <si>
    <t>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</si>
  <si>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t>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t>
  </si>
  <si>
    <t>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t>
  </si>
  <si>
    <t>3.1. De aquí a 2030, reducir la tasa mundial de mortalidad materna a menos de 70 por cada 100.000 nacidos vivos</t>
  </si>
  <si>
    <t>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</si>
  <si>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3.3. De aquí a 2030, poner fin a las epidemias del SIDA, la tuberculosis, la malaria y las enfermedades tropicales desatendidas y combatir la hepatitis, las enfermedades transmitidas por el agua y otras enfermedades transmisibles</t>
  </si>
  <si>
    <t xml:space="preserve">3.4. De aquí a 2030, reducir en un tercio la mortalidad prematura por enfermedades no transmisibles mediante su prevención y tratamiento, y promover la salud mental y el bienestar </t>
  </si>
  <si>
    <t>3.5. Fortalecer la prevención y el tratamiento del abuso de sustancias adictivas, incluido el uso indebido de estupefacientes y el consumo nocivo de alcohol</t>
  </si>
  <si>
    <t>3.6. De aquí a 2020, reducir a la mitad el número de muertes y lesiones causadas por accidentes de tráfico en el mundo</t>
  </si>
  <si>
    <t>3.7. De aquí a 2030, garantizar el acceso universal a los servicios de salud sexual y reproductiva, incluidos los de planificación familiar, información y educación, y la integración de la salud reproductiva en las estrategias y los programas nacionales</t>
  </si>
  <si>
    <t>3.8. Lograr la cobertura sanitaria universal, incluida la protección contra los riesgos financieros, el acceso a servicios de salud esenciales de calidad y el acceso a medicamentos y vacunas inocuos, eficaces, asequibles y de calidad para todos</t>
  </si>
  <si>
    <t>3.9. De aquí a 2030, reducir considerablemente el número de muertes y enfermedades causadas por productos químicos peligrosos y por la polución y contaminación del aire, el agua y el suelo</t>
  </si>
  <si>
    <t>3.A. Fortalecer la aplicación del Convenio Marco de la Organización Mundial de la Salud para el Control del Tabaco en todos los países, según proceda</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</si>
  <si>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</si>
  <si>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</si>
  <si>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3.D. Reforzar la capacidad de todos los países, en particular los países en desarrollo, en materia de alerta temprana, reducción de riesgos y gestión de los riesgos para la salud nacional y mundial.</t>
  </si>
  <si>
    <t>4.1. De aquí a 2030, asegurar que todas las niñas y todos los niños terminen la enseñanza primaria y secundaria, que ha de ser gratuita, equitativa y de calidad y producir resultados de aprendizaje pertinentes y efectivos.</t>
  </si>
  <si>
    <t>4.2. De aquí a 2030, asegurar que todas las niñas y todos los niños tengan acceso a servicios de atención y desarrollo en la primera infancia y educación preescolar de calidad, a fin de que estén preparados para la enseñanza primaria.</t>
  </si>
  <si>
    <t>4.3. De aquí a 2030, asegurar el acceso igualitario de todos los hombres y las mujeres a una formación técnica, profesional y superior de calidad, incluida la enseñanza universitaria.</t>
  </si>
  <si>
    <t>4.4. De aquí a 2030, aumentar considerablemente el número de jóvenes y adultos que tienen las competencias necesarias, en particular técnicas y profesionales, para acceder al empleo, el trabajo decente y el emprendimiento.</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</si>
  <si>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</si>
  <si>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4.6. De aquí a 2030, asegurar que todos los jóvenes y una proporción considerable de los adultos, tanto hombres como mujeres, estén alfabetizados y tengan nociones elementales de aritmética.</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</si>
  <si>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</si>
  <si>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4.A. Construir y adecuar instalaciones educativas que tengan en cuenta las necesidades de los niños y las personas con discapacidad y las diferencias de género, y que ofrezcan entornos de aprendizaje seguros, no violentos, inclusivos y eficaces para todos.</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</si>
  <si>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</si>
  <si>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4.C. 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</si>
  <si>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5.1. Poner fin a todas las formas de discriminación contra todas las mujeres y las niñas en todo el mundo.</t>
  </si>
  <si>
    <t>5.2. Eliminar todas las formas de violencia contra todas las mujeres y las niñas en los ámbitos público y privado, incluidas la trata y la explotación sexual y otros tipos de explotación.</t>
  </si>
  <si>
    <t>5.3. Eliminar todas las prácticas nocivas, como el matrimonio infantil, precoz y forzado y la mutilación genital femenina.</t>
  </si>
  <si>
    <t>5.4. Reconocer y valorar los cuidados y el trabajo doméstico no remunerados mediante servicios públicos, infraestructuras y políticas de protección social, y promoviendo la responsabilidad compartida en el hogar y la familia, según proceda en cada país.</t>
  </si>
  <si>
    <t>5.5. Asegurar la participación plena y efectiva de las mujeres y la igualdad de oportunidades de liderazgo a todos los niveles decisorios en la vida política, económica y pública.</t>
  </si>
  <si>
    <t>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</si>
  <si>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</si>
  <si>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5.B. Mejorar el uso de la tecnología instrumental, en particular la tecnología de la información y las comunicaciones, para promover el empoderamiento de las mujeres</t>
  </si>
  <si>
    <t>5.C. Aprobar y fortalecer políticas acertadas y leyes aplicables para promover la igualdad de género y el empoderamiento de todas las mujeres y las niñas a todos los niveles</t>
  </si>
  <si>
    <t>ODS 5. Lograr la igualdad de género y empoderar a todas las mujeres y las niñas</t>
  </si>
  <si>
    <t>ODS 4 .Garantizar una educación inclusiva y equitativa de calidad y promover oportunidades de aprendizaje permanente para todos</t>
  </si>
  <si>
    <t>ODS 3. Garantizar una vida sana y promover el bienestar de todos a todas las edades</t>
  </si>
  <si>
    <r>
      <t>ODS 2. Poner fin al hambre, lograr la seguridad alimentaria y la mejora de la</t>
    </r>
    <r>
      <rPr>
        <sz val="10"/>
        <color theme="1"/>
        <rFont val="Montserrat"/>
      </rPr>
      <t xml:space="preserve"> </t>
    </r>
    <r>
      <rPr>
        <b/>
        <sz val="10"/>
        <color theme="1"/>
        <rFont val="Montserrat"/>
      </rPr>
      <t>nutrición y promover la agricultura sostenible</t>
    </r>
  </si>
  <si>
    <t>8.1. Mantener el crecimiento económico per capita de conformidad con las circunstancias nacionales y, en particular, un crecimiento del producto interno bruto de al menos el 7% anual en los países menos adelantados</t>
  </si>
  <si>
    <t>8.2. Lograr niveles más elevados de productividad económica mediante la diversificación, la modernización tecnológica y la innovación, entre otras cosas centrándose en los sectores con gran valor añadido y un uso intensivo de la mano de obra</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</si>
  <si>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</si>
  <si>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</si>
  <si>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8.5. De aquí a 2030, lograr el empleo pleno y productivo y el trabajo decente para todas las mujeres y los hombres, incluidos los jóvenes y las personas con discapacidad, así como la igualdad de remuneración por trabajo de igual valor</t>
  </si>
  <si>
    <t>8.6. De aquí a 2020, reducir considerablemente la proporción de jóvenes que no están empleados y no cursan estudios ni reciben capacitación</t>
  </si>
  <si>
    <t>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</si>
  <si>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8.8. Proteger los derechos laborales y promover un entorno de trabajo seguro y sin riesgos para todos los trabajadores, incluidos los trabajadores migrantes, en particular las mujeres migrantes y las personas con empleos precarios</t>
  </si>
  <si>
    <t>8.9. De aquí a 2030, elaborar y poner en práctica políticas encaminadas a promover un turismo sostenible que cree puestos de trabajo y promueva la cultura y los productos locales</t>
  </si>
  <si>
    <t>8.10. Fortalecer la capacidad de las instituciones financieras nacionales para fomentar y ampliar el acceso a los servicios bancarios, financieros y de seguros para todos</t>
  </si>
  <si>
    <t>8.A. Aumentar el apoyo a la iniciativa de ayuda para el comercio en los países en desarrollo, en particular los países menos adelantados, incluso mediante el Marco Integrado Mejorado para la Asistencia Técnica a los Países Menos Adelantados en Materia de Comercio</t>
  </si>
  <si>
    <t>8.B. De aquí a 2020, desarrollar y poner en marcha una estrategia mundial para el empleo de los jóvenes y aplicar el Pacto Mundial para el Empleo de la Organización Internacional del Trabajo</t>
  </si>
  <si>
    <t>ODS 8. Promover el crecimiento económico sostenido, inclusivo y sostenible, el empleo pleno y productivo y el trabajo decente para todos</t>
  </si>
  <si>
    <t>10.1. De aquí a 2030, lograr progresivamente y mantener el crecimiento de los ingresos del 40% más pobre de la población a una tasa superior a la media nacional</t>
  </si>
  <si>
    <t>10.2. De aquí a 2030, potenciar y promover la inclusión social, económica y política de todas las personas, independientemente de su edad, sexo, discapacidad, raza, etnia, origen, religión o situación económica u otra condición</t>
  </si>
  <si>
    <t>10.3. Garantizar la igualdad de oportunidades y reducir la desigualdad de resultados, incluso eliminando las leyes, políticas y prácticas discriminatorias y promoviendo legislaciones, políticas y medidas adecuadas a ese respecto</t>
  </si>
  <si>
    <t>10.4. Adoptar políticas, especialmente fiscales, salariales y de protección social, y lograr progresivamente una mayor igualdad</t>
  </si>
  <si>
    <t>10.5. Mejorar la reglamentación y vigilancia de las instituciones y los mercados financieros mundiales y fortalecer la aplicación de esos reglamentos</t>
  </si>
  <si>
    <t>10.6. Asegurar una mayor representación e intervención de los países en desarrollo en las decisiones adoptadas por las instituciones económicas y financieras internacionales para aumentar la eficacia, fiabilidad, rendición de cuentas y legitimidad de esas instituciones</t>
  </si>
  <si>
    <t>10.7. Facilitar la migración y la movilidad ordenadas, seguras, regulares y responsables de las personas, incluso mediante la aplicación de políticas migratorias planificadas y bien gestionadas</t>
  </si>
  <si>
    <t>10.A. Aplicar el principio del trato especial y diferenciado para los países en desarrollo, en particular los países menos adelantados, de conformidad con los acuerdos de la Organización Mundial del Comercio</t>
  </si>
  <si>
    <t>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t>
  </si>
  <si>
    <t>10.C. De aquí a 2030, reducir a menos del 3% los costos de transacción de las remesas de los migrantes y eliminar los corredores de remesas con un costo superior al 5%</t>
  </si>
  <si>
    <t>11.1. De aquí a 2030, asegurar el acceso de todas las personas a viviendas y servicios básicos adecuados, seguros y asequibles y mejorar los barrios marginales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</si>
  <si>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</si>
  <si>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11.3. De aquí a 2030, aumentar la urbanización inclusiva y sostenible y la capacidad para la planificación y la gestión participativas, integradas y sostenibles de los asentamientos humanos en todos los países</t>
  </si>
  <si>
    <t>11.4. Redoblar los esfuerzos para proteger y salvaguardar el patrimonio cultural y natural del mundo</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</si>
  <si>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</si>
  <si>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11.6. De aquí a 2030, reducir el impacto ambiental negativo per capita de las ciudades, incluso prestando especial atención a la calidad del aire y la gestión de los desechos municipales y de otro tipo</t>
  </si>
  <si>
    <t>11.7. De aquí a 2030, proporcionar acceso universal a zonas verdes y espacios públicos seguros, inclusivos y accesibles, en particular para las mujeres y los niños, las personas de edad y las personas con discapacidad</t>
  </si>
  <si>
    <t>11.A. Apoyar los vínculos económicos, sociales y ambientales positivos entre las zonas urbanas, periurbanas y rurales fortaleciendo la planificación del desarrollo nacional y regional</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</si>
  <si>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</si>
  <si>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11.c Proporcionar apoyo a los países menos adelantados, incluso mediante asistencia financiera y técnica, para que puedan construir edificios sostenibles y resilientes utilizando materiales locales</t>
  </si>
  <si>
    <r>
      <t>ODS 11. Lograr que las ciudades y los asentamientos</t>
    </r>
    <r>
      <rPr>
        <sz val="10"/>
        <color theme="1"/>
        <rFont val="Montserrat"/>
      </rPr>
      <t xml:space="preserve"> </t>
    </r>
    <r>
      <rPr>
        <b/>
        <sz val="10"/>
        <color theme="1"/>
        <rFont val="Montserrat"/>
      </rPr>
      <t>humanos sean inclusivos, seguros, resilientes y sostenibles</t>
    </r>
  </si>
  <si>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</si>
  <si>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15.2. De aquí a 2020, promover la puesta en práctica de la gestión sostenible de todos los tipos de bosques, detener la deforestación, recuperar los bosques degradados y aumentar considerablemente la forestación y la reforestación a nivel mundial</t>
  </si>
  <si>
    <t>15.3. De aquí a 2030, luchar contra la desertificación, rehabilitar las tierras y los suelos degradados, incluidas las tierras afectadas por la desertificación, la sequía y las inundaciones, y procurar lograr un mundo con efecto neutro en la degradación de las tierras</t>
  </si>
  <si>
    <t>15.4. De aquí a 2030, asegurar la conservación de los ecosistemas montañosos, incluida su diversidad biológica, a fin de mejorar su capacidad de proporcionar beneficios esenciales para el desarrollo sostenible</t>
  </si>
  <si>
    <t>15.5. Adoptar medidas urgentes y significativas para reducir la degradación de los hábitats naturales, detener la pérdida de biodiversidad y, de aquí a 2020, proteger las especies amenazadas y evitar su extinción</t>
  </si>
  <si>
    <t>15.6. Promover la participación justa y equitativa en los beneficios derivados de la utilización de los recursos genéticos y promover el acceso adecuado a esos recursos, según lo convenido internacionalmente</t>
  </si>
  <si>
    <t>15.7. Adoptar medidas urgentes para poner fin a la caza furtiva y el tráfico de especies protegidas de flora y fauna y abordar tanto la demanda como la oferta de productos ilegales de flora y fauna silvestres</t>
  </si>
  <si>
    <t>15.8. De aquí a 2020, adoptar medidas para prevenir la introducción de especies exóticas invasoras y reducir significativamente sus efectos en los ecosistemas terrestres y acuáticos y controlar o erradicar las especies prioritarias</t>
  </si>
  <si>
    <t>15.9. De aquí a 2020, integrar los valores de los ecosistemas y la biodiversidad en la planificación, los procesos de desarrollo, las estrategias de reducción de la pobreza y la contabilidad nacionales y locales</t>
  </si>
  <si>
    <t>15.A. Movilizar y aumentar significativamente los recursos financieros procedentes de todas las fuentes para conservar y utilizar de forma sostenible la biodiversidad y los ecosistemas.</t>
  </si>
  <si>
    <t>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t>
  </si>
  <si>
    <t>15.C. Aumentar el apoyo mundial a la lucha contra la caza furtiva y el tráfico de especies protegidas, incluso aumentando la capacidad de las comunidades locales para perseguir oportunidades de subsistencia sostenibles</t>
  </si>
  <si>
    <t>16.1. Reducir significativamente todas las formas de violencia y las correspondientes tasas de mortalidad en todo el mundo</t>
  </si>
  <si>
    <t>16.2. Poner fin al maltrato, la explotación, la trata y todas las formas de violencia y tortura contra los niños</t>
  </si>
  <si>
    <t>16.3. Promover el estado de derecho en los planos nacional e internacional y garantizar la igualdad de acceso a la justicia para todos</t>
  </si>
  <si>
    <t>16.4. De aquí a 2030, reducir significativamente las corrientes financieras y de armas ilícitas, fortalecer la recuperación y devolución de los activos robados y luchar contra todas las formas de delincuencia organizada</t>
  </si>
  <si>
    <t>16.5. Reducir considerablemente la corrupción y el soborno en todas sus formas</t>
  </si>
  <si>
    <t>16.6. Crear a todos los niveles instituciones eficaces y transparentes que rindan cuentas</t>
  </si>
  <si>
    <t>16.7. Garantizar la adopción en todos los niveles de decisiones inclusivas, participativas y representativas que respondan a las necesidades</t>
  </si>
  <si>
    <t>16.8. Ampliar y fortalecer la participación de los países en desarrollo en las instituciones de gobernanza mundial</t>
  </si>
  <si>
    <t>16.9. De aquí a 2030, proporcionar acceso a una identidad jurídica para todos, en particular mediante el registro de nacimientos</t>
  </si>
  <si>
    <t>16.10. Garantizar el acceso público a la información y proteger las libertades fundamentales, de conformidad con las leyes nacionales y los acuerdos internacionales</t>
  </si>
  <si>
    <t>16.A. Fortalecer las instituciones nacionales pertinentes, incluso mediante la cooperación internacional, para crear a todos los niveles, particularmente en los países en desarrollo, la capacidad de prevenir la violencia y combatir el terrorismo y la delincuencia</t>
  </si>
  <si>
    <t>16.B.Promover y aplicar leyes y políticas no discriminatorias en favor del desarrollo sostenible</t>
  </si>
  <si>
    <t>ODS 16. Promover sociedades pacíficas e inclusivas para el desarrollo sostenible, facilitar el acceso a la justicia para todos y construir a todos los niveles instituciones eficaces e inclusivas que rindan cuentas</t>
  </si>
  <si>
    <t>Finanzas</t>
  </si>
  <si>
    <t>17.1. Fortalecer la movilización de recursos internos, incluso mediante la prestación de apoyo internacional a los países en desarrollo, con el fin de mejorar la capacidad nacional para recaudar ingresos fiscales y de otra índole</t>
  </si>
  <si>
    <t>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t>
  </si>
  <si>
    <t>17.3. Movilizar recursos financieros adicionales de múltiples fuentes para los países en desarrollo</t>
  </si>
  <si>
    <t>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</si>
  <si>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17.5. Adoptar y aplicar sistemas de promoción de las inversiones en favor de los países menos adelantados</t>
  </si>
  <si>
    <t>Tecnología</t>
  </si>
  <si>
    <t>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</si>
  <si>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17.7. Promover el desarrollo de tecnologías ecológicamente racionales y su transferencia, divulgación y difusión a los países en desarrollo en condiciones favorables, incluso en condiciones concesionarias y preferenciales, según lo convenido de mutuo acuerdo</t>
  </si>
  <si>
    <t>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t>
  </si>
  <si>
    <t>Creación de capacidad</t>
  </si>
  <si>
    <t>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</si>
  <si>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Comercio</t>
  </si>
  <si>
    <t>17.10. Promover un sistema de comercio multilateral universal, basado en normas, abierto, no discriminatorio y equitativo en el marco de la Organización Mundial del Comercio, incluso mediante la conclusión de las negociaciones en el marco del Programa de Doha para el Desarrollo</t>
  </si>
  <si>
    <t>17.11. Aumentar significativamente las exportaciones de los países en desarrollo, en particular con miras a duplicar la participación de los países menos adelantados en las exportaciones mundiales de aquí a 2020</t>
  </si>
  <si>
    <t>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t>
  </si>
  <si>
    <t>Cuestiones sistémicas</t>
  </si>
  <si>
    <t>Coherencia normativa e institucional</t>
  </si>
  <si>
    <t>17.13. Aumentar la estabilidad macroeconómica mundial, incluso mediante la coordinación y coherencia de las políticas</t>
  </si>
  <si>
    <t>17.14. Mejorar la coherencia de las políticas para el desarrollo sostenible</t>
  </si>
  <si>
    <t>17.15. Respetar el margen normativo y el liderazgo de cada país para establecer y aplicar políticas de erradicación de la pobreza y desarrollo sostenible</t>
  </si>
  <si>
    <t>Alianzas entre múltiples interesados</t>
  </si>
  <si>
    <t>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</si>
  <si>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17.17. Fomentar y promover la constitución de alianzas eficaces en las esferas pública, público-privada y de la sociedad civil, aprovechando la experiencia y las estrategias de obtención de recursos de las alianzas</t>
  </si>
  <si>
    <t>Datos, vigilancia y rendición de cuentas</t>
  </si>
  <si>
    <t>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</si>
  <si>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17.19. De aquí a 2030, aprovechar las iniciativas existentes para elaborar indicadores que permitan medir los progresos en materia de desarrollo sostenible y complementen el producto interno bruto, y apoyar la creación de capacidad estadística en los países en desarrollo</t>
  </si>
  <si>
    <t>ODS 17. Fortalecer los Medios de Implementación y Revitalizar la Alianza Mundial para el Desarrollo Sostenible</t>
  </si>
  <si>
    <t>ODS 10.Reducir la desigualdad en los países y entre ellos</t>
  </si>
  <si>
    <t>ODS 15. Proteger, restablecer y promover el uso sostenible de los ecosistemas terrestres, gestionar sosteniblemente los bosques, luchar contra la desertificación, detener e invertir la degradación de las tierras y detener la pérdida de biodiversidad</t>
  </si>
  <si>
    <t>Las líneas de atención que aparecen como prevención, tratamiento, reducción de daños (marcadas en verde) son parte de las formas de atender directamente drogas</t>
  </si>
  <si>
    <t>OTROS PROYECTOS EN LOS QUE COLABORAN LAS ENTIDADES RIOD</t>
  </si>
  <si>
    <t>Las lineas de insercción social, formación y consultoria (marcadas en amarillo) pueden referirse tanto  salud como a otros temas</t>
  </si>
  <si>
    <t>La  línea "Otros proyectos con los que colaboran las entidades RIOD" hace referencia al trabajo que realizan muchas organizaciones que relacionado, por ejemplo con el medio ambiente o derechos humanos, que no pueda incluirse en inserccion social, formación o consultoria</t>
  </si>
  <si>
    <t>Información del documento:</t>
  </si>
  <si>
    <t>Duración (meses)</t>
  </si>
  <si>
    <t>Presupuesto total</t>
  </si>
  <si>
    <t>Meta Principal2</t>
  </si>
  <si>
    <t>Meta Secundaria3</t>
  </si>
  <si>
    <t>Meta Principal4</t>
  </si>
  <si>
    <t>Meta Secundaria5</t>
  </si>
  <si>
    <t>PROYECTO</t>
  </si>
  <si>
    <t>PROYECTO EJEMPLO</t>
  </si>
  <si>
    <t>TIPO DE PREVENCIÓN</t>
  </si>
  <si>
    <t>PROYECTO EJEMPLO 1</t>
  </si>
  <si>
    <t>PROYECTO EJEMPLO 2</t>
  </si>
  <si>
    <t>PROYECTO EJEMPLO 5</t>
  </si>
  <si>
    <t>PROYECTO EJEMPLO 4</t>
  </si>
  <si>
    <t>Cuenta de TIPOS DE INTERVENCIÓN (Indicar nº de personas y desagregado entre hombres y mujeres)</t>
  </si>
  <si>
    <t>LISTADO METAS</t>
  </si>
  <si>
    <t>Listado ODS</t>
  </si>
  <si>
    <t>TIPOS DE INTERVENCIÓN</t>
  </si>
  <si>
    <t>Derechos Humanos</t>
  </si>
  <si>
    <t>Entidad 1</t>
  </si>
  <si>
    <t>Entidad 2</t>
  </si>
  <si>
    <t>Entidad 3</t>
  </si>
  <si>
    <t>Entidad 4</t>
  </si>
  <si>
    <t>Entidad 5</t>
  </si>
  <si>
    <t>Entidad 6</t>
  </si>
  <si>
    <t>Entidad 7</t>
  </si>
  <si>
    <t>Entidad 8</t>
  </si>
  <si>
    <t>Entidad 9</t>
  </si>
  <si>
    <t>Entidad 10</t>
  </si>
  <si>
    <t>Entidad 11</t>
  </si>
  <si>
    <t>Peru</t>
  </si>
  <si>
    <t>Venezuela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</si>
</sst>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USD]_-;\-* #,##0.00\ [$USD]_-;_-* &quot;-&quot;??\ [$USD]_-;_-@_-"/>
  </numFmts>
  <fonts count="11">
    <font>
      <sz val="11"/>
      <color theme="1"/>
      <name val="Calibri"/>
      <family val="2"/>
      <scheme val="minor"/>
    </font>
    <font>
      <b/>
      <sz val="10"/>
      <color theme="1"/>
      <name val="Montserrat"/>
    </font>
    <font>
      <sz val="10"/>
      <color theme="1"/>
      <name val="Montserrat"/>
    </font>
    <font>
      <sz val="10"/>
      <name val="Montserrat"/>
    </font>
    <font>
      <b/>
      <sz val="10"/>
      <name val="Montserrat"/>
    </font>
    <font>
      <sz val="9"/>
      <name val="Montserrat"/>
    </font>
    <font>
      <sz val="9"/>
      <color theme="1"/>
      <name val="Montserrat"/>
    </font>
    <font>
      <b/>
      <sz val="10"/>
      <color theme="0"/>
      <name val="Montserrat"/>
    </font>
    <font>
      <b/>
      <u/>
      <sz val="9"/>
      <color theme="1"/>
      <name val="Montserrat"/>
    </font>
    <font>
      <b/>
      <sz val="9"/>
      <color theme="1"/>
      <name val="Montserrat"/>
    </font>
    <font>
      <sz val="11"/>
      <name val="Montserrat"/>
    </font>
  </fonts>
  <fills count="9">
    <fill>
      <patternFill patternType="none"/>
    </fill>
    <fill>
      <patternFill patternType="gray125"/>
    </fill>
    <fill>
      <patternFill patternType="solid">
        <fgColor rgb="FFF1C400"/>
        <bgColor indexed="64"/>
      </patternFill>
    </fill>
    <fill>
      <patternFill patternType="solid">
        <fgColor theme="9" tint="-0.249977111117893"/>
        <bgColor indexed="6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s>
  <borders count="6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FF0000"/>
      </left>
      <right style="thin">
        <color rgb="FFFF0000"/>
      </right>
      <top style="medium">
        <color rgb="FFFF0000"/>
      </top>
      <bottom style="thin">
        <color indexed="64"/>
      </bottom>
      <diagonal/>
    </border>
    <border>
      <left style="thin">
        <color rgb="FFFF0000"/>
      </left>
      <right style="medium">
        <color rgb="FFFF0000"/>
      </right>
      <top style="medium">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
      <left style="thin">
        <color rgb="FFC00000"/>
      </left>
      <right style="thin">
        <color rgb="FFC00000"/>
      </right>
      <top style="thin">
        <color rgb="FFC00000"/>
      </top>
      <bottom style="thin">
        <color rgb="FFC00000"/>
      </bottom>
      <diagonal/>
    </border>
    <border>
      <left style="thin">
        <color rgb="FFC00000"/>
      </left>
      <right style="thin">
        <color rgb="FFC00000"/>
      </right>
      <top style="thin">
        <color rgb="FFC00000"/>
      </top>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style="thin">
        <color rgb="FF87200F"/>
      </left>
      <right style="thin">
        <color rgb="FF87200F"/>
      </right>
      <top style="thin">
        <color rgb="FF87200F"/>
      </top>
      <bottom style="thin">
        <color rgb="FF87200F"/>
      </bottom>
      <diagonal/>
    </border>
    <border>
      <left style="thin">
        <color rgb="FF87200F"/>
      </left>
      <right style="thin">
        <color rgb="FF87200F"/>
      </right>
      <top style="thin">
        <color rgb="FF87200F"/>
      </top>
      <bottom/>
      <diagonal/>
    </border>
    <border>
      <left style="thin">
        <color rgb="FFE60CA8"/>
      </left>
      <right style="thin">
        <color rgb="FFE60CA8"/>
      </right>
      <top style="thin">
        <color rgb="FFE60CA8"/>
      </top>
      <bottom style="thin">
        <color rgb="FFE60CA8"/>
      </bottom>
      <diagonal/>
    </border>
    <border>
      <left style="thin">
        <color rgb="FFE60CA8"/>
      </left>
      <right style="thin">
        <color rgb="FFE60CA8"/>
      </right>
      <top style="thin">
        <color rgb="FFE60CA8"/>
      </top>
      <bottom/>
      <diagonal/>
    </border>
    <border>
      <left style="thin">
        <color rgb="FFDF7913"/>
      </left>
      <right style="thin">
        <color rgb="FFDF7913"/>
      </right>
      <top style="thin">
        <color rgb="FFDF7913"/>
      </top>
      <bottom style="thin">
        <color rgb="FFDF7913"/>
      </bottom>
      <diagonal/>
    </border>
    <border>
      <left style="thin">
        <color rgb="FFDF7913"/>
      </left>
      <right style="thin">
        <color rgb="FFDF7913"/>
      </right>
      <top style="thin">
        <color rgb="FFDF7913"/>
      </top>
      <bottom/>
      <diagonal/>
    </border>
    <border>
      <left style="thin">
        <color rgb="FF29A96C"/>
      </left>
      <right style="thin">
        <color rgb="FF29A96C"/>
      </right>
      <top style="thin">
        <color rgb="FF29A96C"/>
      </top>
      <bottom style="thin">
        <color rgb="FF29A96C"/>
      </bottom>
      <diagonal/>
    </border>
    <border>
      <left style="thin">
        <color rgb="FF29A96C"/>
      </left>
      <right style="thin">
        <color rgb="FF29A96C"/>
      </right>
      <top style="thin">
        <color rgb="FF29A96C"/>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rgb="FFFF0000"/>
      </left>
      <right style="medium">
        <color rgb="FFFF0000"/>
      </right>
      <top style="thin">
        <color rgb="FFFF0000"/>
      </top>
      <bottom/>
      <diagonal/>
    </border>
    <border>
      <left style="thin">
        <color rgb="FF00B050"/>
      </left>
      <right style="thin">
        <color rgb="FF00B050"/>
      </right>
      <top/>
      <bottom style="thin">
        <color rgb="FF00B050"/>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4" tint="-0.499984740745262"/>
      </left>
      <right style="thin">
        <color theme="4" tint="-0.499984740745262"/>
      </right>
      <top style="thin">
        <color theme="4" tint="-0.499984740745262"/>
      </top>
      <bottom/>
      <diagonal/>
    </border>
    <border>
      <left style="thin">
        <color rgb="FF00B050"/>
      </left>
      <right style="thin">
        <color rgb="FF00B050"/>
      </right>
      <top style="thin">
        <color theme="4" tint="0.39997558519241921"/>
      </top>
      <bottom style="thin">
        <color rgb="FF00B050"/>
      </bottom>
      <diagonal/>
    </border>
    <border>
      <left style="thin">
        <color rgb="FF87200F"/>
      </left>
      <right style="thin">
        <color rgb="FF87200F"/>
      </right>
      <top/>
      <bottom/>
      <diagonal/>
    </border>
    <border>
      <left style="thin">
        <color rgb="FF87200F"/>
      </left>
      <right style="thin">
        <color rgb="FF87200F"/>
      </right>
      <top/>
      <bottom style="thin">
        <color rgb="FFE60CA8"/>
      </bottom>
      <diagonal/>
    </border>
    <border>
      <left style="thin">
        <color theme="5"/>
      </left>
      <right style="thin">
        <color theme="5"/>
      </right>
      <top/>
      <bottom/>
      <diagonal/>
    </border>
    <border>
      <left style="thin">
        <color theme="5"/>
      </left>
      <right style="thin">
        <color theme="5"/>
      </right>
      <top/>
      <bottom style="thin">
        <color rgb="FF87200F"/>
      </bottom>
      <diagonal/>
    </border>
    <border>
      <left style="thin">
        <color rgb="FFC00000"/>
      </left>
      <right style="thin">
        <color rgb="FFC00000"/>
      </right>
      <top/>
      <bottom/>
      <diagonal/>
    </border>
    <border>
      <left style="thin">
        <color rgb="FFC00000"/>
      </left>
      <right style="thin">
        <color rgb="FFC00000"/>
      </right>
      <top/>
      <bottom style="thin">
        <color theme="5"/>
      </bottom>
      <diagonal/>
    </border>
    <border>
      <left style="thin">
        <color rgb="FF00B050"/>
      </left>
      <right style="thin">
        <color rgb="FF00B050"/>
      </right>
      <top style="thin">
        <color theme="7" tint="-0.249977111117893"/>
      </top>
      <bottom/>
      <diagonal/>
    </border>
    <border>
      <left style="thin">
        <color rgb="FF00B050"/>
      </left>
      <right style="thin">
        <color rgb="FF00B050"/>
      </right>
      <top/>
      <bottom/>
      <diagonal/>
    </border>
    <border>
      <left style="thin">
        <color rgb="FF00B050"/>
      </left>
      <right style="thin">
        <color rgb="FF00B050"/>
      </right>
      <top/>
      <bottom style="thin">
        <color rgb="FFC00000"/>
      </bottom>
      <diagonal/>
    </border>
    <border>
      <left style="thin">
        <color theme="7" tint="-0.249977111117893"/>
      </left>
      <right style="thin">
        <color theme="7" tint="-0.249977111117893"/>
      </right>
      <top style="thin">
        <color theme="7" tint="-0.249977111117893"/>
      </top>
      <bottom/>
      <diagonal/>
    </border>
    <border>
      <left style="thin">
        <color theme="7" tint="-0.249977111117893"/>
      </left>
      <right style="thin">
        <color theme="7" tint="-0.249977111117893"/>
      </right>
      <top/>
      <bottom/>
      <diagonal/>
    </border>
    <border>
      <left style="thin">
        <color theme="7" tint="-0.249977111117893"/>
      </left>
      <right style="thin">
        <color theme="7" tint="-0.249977111117893"/>
      </right>
      <top/>
      <bottom style="thin">
        <color theme="7" tint="-0.249977111117893"/>
      </bottom>
      <diagonal/>
    </border>
    <border>
      <left style="medium">
        <color rgb="FFFF0000"/>
      </left>
      <right style="thin">
        <color rgb="FFFF0000"/>
      </right>
      <top style="medium">
        <color rgb="FFFF0000"/>
      </top>
      <bottom/>
      <diagonal/>
    </border>
    <border>
      <left style="medium">
        <color rgb="FFFF0000"/>
      </left>
      <right style="thin">
        <color rgb="FFFF0000"/>
      </right>
      <top/>
      <bottom/>
      <diagonal/>
    </border>
    <border>
      <left style="medium">
        <color rgb="FFFF0000"/>
      </left>
      <right style="thin">
        <color rgb="FFFF0000"/>
      </right>
      <top/>
      <bottom style="thin">
        <color theme="7" tint="-0.249977111117893"/>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theme="4" tint="-0.499984740745262"/>
      </bottom>
      <diagonal/>
    </border>
    <border>
      <left style="thin">
        <color theme="4" tint="-0.249977111117893"/>
      </left>
      <right style="thin">
        <color theme="4" tint="-0.249977111117893"/>
      </right>
      <top/>
      <bottom/>
      <diagonal/>
    </border>
    <border>
      <left style="thin">
        <color theme="4" tint="-0.249977111117893"/>
      </left>
      <right style="thin">
        <color theme="4" tint="-0.249977111117893"/>
      </right>
      <top/>
      <bottom style="thin">
        <color theme="4" tint="-0.499984740745262"/>
      </bottom>
      <diagonal/>
    </border>
    <border>
      <left style="thin">
        <color rgb="FF29A96C"/>
      </left>
      <right style="thin">
        <color rgb="FF29A96C"/>
      </right>
      <top/>
      <bottom/>
      <diagonal/>
    </border>
    <border>
      <left style="thin">
        <color rgb="FF29A96C"/>
      </left>
      <right style="thin">
        <color rgb="FF29A96C"/>
      </right>
      <top/>
      <bottom style="thin">
        <color theme="4" tint="-0.249977111117893"/>
      </bottom>
      <diagonal/>
    </border>
    <border>
      <left style="thin">
        <color rgb="FFDF7913"/>
      </left>
      <right style="thin">
        <color rgb="FFDF7913"/>
      </right>
      <top/>
      <bottom/>
      <diagonal/>
    </border>
    <border>
      <left style="thin">
        <color rgb="FFDF7913"/>
      </left>
      <right style="thin">
        <color rgb="FFDF7913"/>
      </right>
      <top/>
      <bottom style="thin">
        <color rgb="FF29A96C"/>
      </bottom>
      <diagonal/>
    </border>
    <border>
      <left style="thin">
        <color rgb="FFE60CA8"/>
      </left>
      <right style="thin">
        <color rgb="FFE60CA8"/>
      </right>
      <top/>
      <bottom/>
      <diagonal/>
    </border>
    <border>
      <left style="thin">
        <color rgb="FFE60CA8"/>
      </left>
      <right style="thin">
        <color rgb="FFE60CA8"/>
      </right>
      <top/>
      <bottom style="thin">
        <color rgb="FFDF7913"/>
      </bottom>
      <diagonal/>
    </border>
  </borders>
  <cellStyleXfs count="1">
    <xf numFmtId="0" fontId="0" fillId="0" borderId="0"/>
  </cellStyleXfs>
  <cellXfs count="138">
    <xf numFmtId="0" fontId="0" fillId="0" borderId="0" xfId="0"/>
    <xf numFmtId="0" fontId="2" fillId="0" borderId="3" xfId="0" applyFont="1" applyBorder="1"/>
    <xf numFmtId="0" fontId="2" fillId="0" borderId="3" xfId="0" applyFont="1" applyBorder="1" applyAlignment="1">
      <alignment horizontal="center"/>
    </xf>
    <xf numFmtId="0" fontId="2" fillId="0" borderId="3" xfId="0" applyFont="1" applyBorder="1" applyProtection="1">
      <protection locked="0"/>
    </xf>
    <xf numFmtId="0" fontId="3" fillId="0" borderId="3" xfId="0" applyFont="1" applyBorder="1"/>
    <xf numFmtId="0" fontId="2" fillId="0" borderId="4" xfId="0" applyFont="1" applyBorder="1" applyAlignment="1">
      <alignment horizontal="left" vertical="top"/>
    </xf>
    <xf numFmtId="0" fontId="2" fillId="0" borderId="3" xfId="0" applyFont="1" applyBorder="1" applyAlignment="1" applyProtection="1">
      <alignment horizontal="center"/>
      <protection locked="0"/>
    </xf>
    <xf numFmtId="0" fontId="0" fillId="0" borderId="3" xfId="0" applyBorder="1"/>
    <xf numFmtId="0" fontId="2" fillId="0" borderId="3" xfId="0" applyFont="1" applyBorder="1" applyAlignment="1" applyProtection="1">
      <alignment horizontal="center" vertical="top"/>
      <protection locked="0"/>
    </xf>
    <xf numFmtId="0" fontId="0" fillId="0" borderId="0" xfId="0" applyAlignment="1">
      <alignment horizontal="center" vertical="top"/>
    </xf>
    <xf numFmtId="0" fontId="2" fillId="0" borderId="3" xfId="0" applyFont="1" applyBorder="1" applyAlignment="1">
      <alignment horizontal="left" vertical="top"/>
    </xf>
    <xf numFmtId="0" fontId="0" fillId="0" borderId="2" xfId="0" applyBorder="1"/>
    <xf numFmtId="0" fontId="1" fillId="2" borderId="8" xfId="0" applyFont="1" applyFill="1" applyBorder="1" applyAlignment="1">
      <alignment horizontal="left" vertical="justify"/>
    </xf>
    <xf numFmtId="0" fontId="1" fillId="2" borderId="5" xfId="0" applyFont="1" applyFill="1" applyBorder="1" applyAlignment="1">
      <alignment horizontal="left" vertical="justify"/>
    </xf>
    <xf numFmtId="0" fontId="1" fillId="2" borderId="5" xfId="0" applyFont="1" applyFill="1" applyBorder="1" applyAlignment="1">
      <alignment horizontal="center" vertical="top"/>
    </xf>
    <xf numFmtId="0" fontId="0" fillId="0" borderId="7" xfId="0" applyBorder="1"/>
    <xf numFmtId="0" fontId="0" fillId="0" borderId="4" xfId="0" applyBorder="1"/>
    <xf numFmtId="0" fontId="2" fillId="0" borderId="4" xfId="0" applyFont="1" applyBorder="1" applyAlignment="1" applyProtection="1">
      <alignment horizontal="left" vertical="justify"/>
      <protection locked="0"/>
    </xf>
    <xf numFmtId="0" fontId="2" fillId="0" borderId="4" xfId="0" applyFont="1" applyBorder="1" applyAlignment="1" applyProtection="1">
      <alignment horizontal="center" vertical="top"/>
      <protection locked="0"/>
    </xf>
    <xf numFmtId="0" fontId="1" fillId="2" borderId="9" xfId="0" applyFont="1" applyFill="1" applyBorder="1" applyAlignment="1">
      <alignment horizontal="center" vertical="top"/>
    </xf>
    <xf numFmtId="164" fontId="2" fillId="0" borderId="3" xfId="0" applyNumberFormat="1" applyFont="1" applyBorder="1" applyAlignment="1" applyProtection="1">
      <alignment horizontal="center" vertical="top"/>
      <protection locked="0"/>
    </xf>
    <xf numFmtId="164" fontId="2" fillId="0" borderId="1" xfId="0" applyNumberFormat="1" applyFont="1" applyBorder="1" applyAlignment="1" applyProtection="1">
      <alignment horizontal="center" vertical="top"/>
      <protection locked="0"/>
    </xf>
    <xf numFmtId="164" fontId="2" fillId="0" borderId="4" xfId="0" applyNumberFormat="1" applyFont="1" applyBorder="1" applyAlignment="1" applyProtection="1">
      <alignment horizontal="center" vertical="top"/>
      <protection locked="0"/>
    </xf>
    <xf numFmtId="164" fontId="2" fillId="0" borderId="6" xfId="0" applyNumberFormat="1" applyFont="1" applyBorder="1" applyAlignment="1" applyProtection="1">
      <alignment horizontal="center" vertical="top"/>
      <protection locked="0"/>
    </xf>
    <xf numFmtId="0" fontId="2" fillId="0" borderId="4" xfId="0" applyFont="1" applyBorder="1" applyAlignment="1" applyProtection="1">
      <alignment horizontal="center" vertical="justify"/>
      <protection locked="0"/>
    </xf>
    <xf numFmtId="49" fontId="2" fillId="0" borderId="3" xfId="0" applyNumberFormat="1" applyFont="1" applyBorder="1" applyAlignment="1" applyProtection="1">
      <alignment horizontal="center" vertical="top"/>
      <protection locked="0"/>
    </xf>
    <xf numFmtId="0" fontId="2" fillId="0" borderId="4" xfId="0" applyNumberFormat="1" applyFont="1" applyBorder="1" applyAlignment="1" applyProtection="1">
      <alignment horizontal="center" vertical="top"/>
      <protection locked="0"/>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24" xfId="0" applyFont="1" applyBorder="1" applyAlignment="1">
      <alignment horizontal="justify" vertical="center" wrapText="1"/>
    </xf>
    <xf numFmtId="0" fontId="6" fillId="0" borderId="25"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29" xfId="0" applyFont="1" applyBorder="1" applyAlignment="1">
      <alignment horizontal="justify" vertical="center" wrapText="1"/>
    </xf>
    <xf numFmtId="0" fontId="6" fillId="0" borderId="30" xfId="0" applyFont="1" applyBorder="1" applyAlignment="1">
      <alignment horizontal="justify" vertical="center" wrapText="1"/>
    </xf>
    <xf numFmtId="0" fontId="6" fillId="0" borderId="31" xfId="0" applyFont="1" applyBorder="1" applyAlignment="1">
      <alignment horizontal="justify" vertical="center" wrapText="1"/>
    </xf>
    <xf numFmtId="0" fontId="8" fillId="0" borderId="32" xfId="0" applyFont="1" applyBorder="1" applyAlignment="1">
      <alignment vertical="center" wrapText="1"/>
    </xf>
    <xf numFmtId="0" fontId="6" fillId="0" borderId="32" xfId="0" applyFont="1" applyBorder="1" applyAlignment="1">
      <alignment horizontal="justify" vertical="center" wrapText="1"/>
    </xf>
    <xf numFmtId="0" fontId="9" fillId="0" borderId="32" xfId="0" applyFont="1" applyBorder="1" applyAlignment="1">
      <alignment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5" fillId="0" borderId="33" xfId="0" applyFont="1" applyBorder="1" applyAlignment="1">
      <alignment horizontal="justify" vertical="center" wrapText="1"/>
    </xf>
    <xf numFmtId="0" fontId="6" fillId="0" borderId="34" xfId="0" applyFont="1" applyBorder="1" applyAlignment="1">
      <alignment horizontal="justify" vertical="center" wrapText="1"/>
    </xf>
    <xf numFmtId="0" fontId="0" fillId="5" borderId="0" xfId="0" applyFill="1"/>
    <xf numFmtId="0" fontId="0" fillId="0" borderId="36" xfId="0" applyBorder="1"/>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3" xfId="0" applyFont="1" applyFill="1" applyBorder="1"/>
    <xf numFmtId="49" fontId="1" fillId="5" borderId="3" xfId="0" applyNumberFormat="1" applyFont="1" applyFill="1" applyBorder="1" applyAlignment="1">
      <alignment horizontal="center" vertical="top"/>
    </xf>
    <xf numFmtId="0" fontId="1" fillId="5" borderId="3" xfId="0" applyFont="1" applyFill="1" applyBorder="1" applyAlignment="1">
      <alignment horizontal="center" vertical="top"/>
    </xf>
    <xf numFmtId="0" fontId="1" fillId="5" borderId="1" xfId="0" applyFont="1" applyFill="1" applyBorder="1" applyAlignment="1">
      <alignment horizontal="center" vertical="top"/>
    </xf>
    <xf numFmtId="0" fontId="0" fillId="6" borderId="0" xfId="0" applyFill="1"/>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3" xfId="0" applyFont="1" applyFill="1" applyBorder="1"/>
    <xf numFmtId="49" fontId="1" fillId="6" borderId="3" xfId="0" applyNumberFormat="1" applyFont="1" applyFill="1" applyBorder="1" applyAlignment="1">
      <alignment horizontal="center" vertical="top"/>
    </xf>
    <xf numFmtId="0" fontId="1" fillId="6" borderId="3" xfId="0" applyFont="1" applyFill="1" applyBorder="1" applyAlignment="1">
      <alignment horizontal="center" vertical="top"/>
    </xf>
    <xf numFmtId="0" fontId="1" fillId="6" borderId="1" xfId="0" applyFont="1" applyFill="1" applyBorder="1" applyAlignment="1">
      <alignment horizontal="center" vertical="top"/>
    </xf>
    <xf numFmtId="0" fontId="1" fillId="6" borderId="3" xfId="0" applyFont="1" applyFill="1" applyBorder="1" applyAlignment="1">
      <alignment horizontal="left"/>
    </xf>
    <xf numFmtId="0" fontId="0" fillId="7" borderId="0" xfId="0" applyFill="1"/>
    <xf numFmtId="0" fontId="2" fillId="0" borderId="35" xfId="0" applyFont="1" applyFill="1" applyBorder="1" applyAlignment="1" applyProtection="1">
      <alignment horizontal="center" vertical="top"/>
      <protection locked="0"/>
    </xf>
    <xf numFmtId="0" fontId="2" fillId="0" borderId="37" xfId="0" applyFont="1" applyBorder="1" applyAlignment="1" applyProtection="1">
      <alignment horizontal="center"/>
      <protection locked="0"/>
    </xf>
    <xf numFmtId="0" fontId="2" fillId="0" borderId="37" xfId="0" applyFont="1" applyBorder="1" applyAlignment="1">
      <alignment horizontal="center"/>
    </xf>
    <xf numFmtId="0" fontId="2" fillId="0" borderId="37" xfId="0" applyFont="1" applyBorder="1" applyAlignment="1" applyProtection="1">
      <alignment horizontal="center" vertical="top"/>
      <protection locked="0"/>
    </xf>
    <xf numFmtId="0" fontId="0" fillId="0" borderId="0" xfId="0" pivotButton="1"/>
    <xf numFmtId="0" fontId="0" fillId="0" borderId="0" xfId="0" applyNumberFormat="1"/>
    <xf numFmtId="0" fontId="0" fillId="8" borderId="0" xfId="0" applyFill="1" applyAlignment="1">
      <alignment horizontal="center"/>
    </xf>
    <xf numFmtId="0" fontId="1" fillId="8" borderId="3" xfId="0" applyFont="1" applyFill="1" applyBorder="1" applyAlignment="1">
      <alignment horizontal="center"/>
    </xf>
    <xf numFmtId="49" fontId="1" fillId="8" borderId="3" xfId="0" applyNumberFormat="1" applyFont="1" applyFill="1" applyBorder="1" applyAlignment="1">
      <alignment horizontal="center" vertical="top"/>
    </xf>
    <xf numFmtId="0" fontId="1" fillId="8" borderId="3" xfId="0" applyFont="1" applyFill="1" applyBorder="1" applyAlignment="1">
      <alignment horizontal="center" vertical="top"/>
    </xf>
    <xf numFmtId="0" fontId="1" fillId="8" borderId="1" xfId="0" applyFont="1" applyFill="1" applyBorder="1" applyAlignment="1">
      <alignment horizontal="center" vertical="top"/>
    </xf>
    <xf numFmtId="0" fontId="1" fillId="8" borderId="35" xfId="0" applyFont="1" applyFill="1" applyBorder="1" applyAlignment="1">
      <alignment horizontal="center" vertical="top"/>
    </xf>
    <xf numFmtId="164" fontId="2" fillId="0" borderId="37" xfId="0" applyNumberFormat="1" applyFont="1" applyBorder="1" applyAlignment="1" applyProtection="1">
      <alignment horizontal="center" vertical="top"/>
      <protection locked="0"/>
    </xf>
    <xf numFmtId="164" fontId="2" fillId="0" borderId="35" xfId="0" applyNumberFormat="1" applyFont="1" applyBorder="1" applyAlignment="1" applyProtection="1">
      <alignment horizontal="center" vertical="top"/>
      <protection locked="0"/>
    </xf>
    <xf numFmtId="164" fontId="0" fillId="0" borderId="0" xfId="0" applyNumberFormat="1"/>
    <xf numFmtId="0" fontId="6" fillId="0" borderId="38" xfId="0" applyFont="1" applyBorder="1" applyAlignment="1">
      <alignment horizontal="justify" vertical="center" wrapText="1"/>
    </xf>
    <xf numFmtId="0" fontId="0" fillId="0" borderId="0" xfId="0" applyAlignment="1">
      <alignment horizontal="left" vertical="top"/>
    </xf>
    <xf numFmtId="0" fontId="4" fillId="4" borderId="12" xfId="0" applyFont="1" applyFill="1" applyBorder="1" applyAlignment="1">
      <alignment horizontal="left" vertical="top" wrapText="1"/>
    </xf>
    <xf numFmtId="0" fontId="1" fillId="0" borderId="15" xfId="0" applyFont="1" applyBorder="1" applyAlignment="1">
      <alignment horizontal="left" vertical="top" wrapText="1"/>
    </xf>
    <xf numFmtId="0" fontId="1" fillId="4" borderId="39" xfId="0" applyFont="1" applyFill="1" applyBorder="1" applyAlignment="1">
      <alignment horizontal="left" vertical="top" wrapText="1"/>
    </xf>
    <xf numFmtId="0" fontId="1" fillId="0" borderId="18" xfId="0" applyFont="1" applyBorder="1" applyAlignment="1">
      <alignment horizontal="left" vertical="top" wrapText="1"/>
    </xf>
    <xf numFmtId="0" fontId="1" fillId="4" borderId="20" xfId="0" applyFont="1" applyFill="1" applyBorder="1" applyAlignment="1">
      <alignment horizontal="left" vertical="top" wrapText="1"/>
    </xf>
    <xf numFmtId="0" fontId="1" fillId="0" borderId="22" xfId="0" applyFont="1" applyBorder="1" applyAlignment="1">
      <alignment horizontal="left" vertical="top" wrapText="1"/>
    </xf>
    <xf numFmtId="0" fontId="1" fillId="4" borderId="24" xfId="0" applyFont="1" applyFill="1" applyBorder="1" applyAlignment="1">
      <alignment horizontal="left" vertical="top" wrapText="1"/>
    </xf>
    <xf numFmtId="0" fontId="1" fillId="0" borderId="26" xfId="0" applyFont="1" applyBorder="1" applyAlignment="1">
      <alignment horizontal="left" vertical="top" wrapText="1"/>
    </xf>
    <xf numFmtId="0" fontId="1" fillId="4" borderId="28" xfId="0" applyFont="1" applyFill="1" applyBorder="1" applyAlignment="1">
      <alignment horizontal="left" vertical="top" wrapText="1"/>
    </xf>
    <xf numFmtId="0" fontId="1" fillId="0" borderId="30" xfId="0" applyFont="1" applyBorder="1" applyAlignment="1">
      <alignment horizontal="left" vertical="top" wrapText="1"/>
    </xf>
    <xf numFmtId="0" fontId="0" fillId="0" borderId="0" xfId="0" applyAlignment="1">
      <alignment horizontal="center" vertical="center"/>
    </xf>
    <xf numFmtId="0" fontId="1" fillId="4" borderId="38" xfId="0" applyFont="1" applyFill="1" applyBorder="1" applyAlignment="1">
      <alignment horizontal="left" vertical="top" wrapText="1"/>
    </xf>
    <xf numFmtId="49" fontId="2" fillId="0" borderId="3" xfId="0" applyNumberFormat="1" applyFont="1" applyBorder="1" applyAlignment="1" applyProtection="1">
      <alignment horizontal="left"/>
      <protection locked="0"/>
    </xf>
    <xf numFmtId="49" fontId="4" fillId="6" borderId="3" xfId="0" applyNumberFormat="1" applyFont="1" applyFill="1" applyBorder="1" applyAlignment="1">
      <alignment horizontal="center" vertical="top"/>
    </xf>
    <xf numFmtId="0" fontId="10" fillId="0" borderId="3" xfId="0"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49" fontId="2" fillId="0" borderId="3" xfId="0" applyNumberFormat="1" applyFont="1" applyBorder="1" applyAlignment="1" applyProtection="1">
      <alignment horizontal="left" wrapText="1"/>
      <protection locked="0"/>
    </xf>
    <xf numFmtId="0" fontId="1" fillId="0" borderId="23"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0" fillId="0" borderId="0" xfId="0" applyFill="1" applyBorder="1" applyAlignment="1">
      <alignment horizontal="center"/>
    </xf>
  </cellXfs>
  <cellStyles count="1">
    <cellStyle name="Normal" xfId="0" builtinId="0"/>
  </cellStyles>
  <dxfs count="78">
    <dxf>
      <border outline="0">
        <bottom style="thin">
          <color theme="4" tint="-0.499984740745262"/>
        </bottom>
      </border>
    </dxf>
    <dxf>
      <alignment horizontal="center" vertical="center" textRotation="0" wrapText="0" indent="0" justifyLastLine="0" shrinkToFit="0" readingOrder="0"/>
    </dxf>
    <dxf>
      <font>
        <b val="0"/>
        <i val="0"/>
        <strike val="0"/>
        <condense val="0"/>
        <extend val="0"/>
        <outline val="0"/>
        <shadow val="0"/>
        <u val="none"/>
        <vertAlign val="baseline"/>
        <sz val="9"/>
        <color theme="1"/>
        <name val="Montserrat"/>
        <scheme val="none"/>
      </font>
      <alignment horizontal="justify" vertical="center" textRotation="0" wrapText="1" indent="0" justifyLastLine="0" shrinkToFit="0" readingOrder="0"/>
      <border diagonalUp="0" diagonalDown="0">
        <left style="thin">
          <color theme="4" tint="-0.499984740745262"/>
        </left>
        <right style="thin">
          <color theme="4" tint="-0.499984740745262"/>
        </right>
        <top style="thin">
          <color theme="4" tint="-0.499984740745262"/>
        </top>
        <bottom style="thin">
          <color theme="4" tint="-0.499984740745262"/>
        </bottom>
        <vertical/>
        <horizontal/>
      </border>
    </dxf>
    <dxf>
      <border outline="0">
        <bottom style="thin">
          <color theme="4" tint="-0.499984740745262"/>
        </bottom>
      </border>
    </dxf>
    <dxf>
      <font>
        <b val="0"/>
        <i val="0"/>
        <strike val="0"/>
        <condense val="0"/>
        <extend val="0"/>
        <outline val="0"/>
        <shadow val="0"/>
        <u val="none"/>
        <vertAlign val="baseline"/>
        <sz val="9"/>
        <color theme="1"/>
        <name val="Montserrat"/>
        <scheme val="none"/>
      </font>
      <alignment horizontal="justify" vertical="center" textRotation="0" wrapText="1" indent="0" justifyLastLine="0" shrinkToFit="0" readingOrder="0"/>
    </dxf>
    <dxf>
      <numFmt numFmtId="164" formatCode="_-* #,##0.00\ [$USD]_-;\-* #,##0.00\ [$USD]_-;_-* &quot;-&quot;??\ [$USD]_-;_-@_-"/>
    </dxf>
    <dxf>
      <font>
        <b val="0"/>
        <i val="0"/>
        <strike val="0"/>
        <condense val="0"/>
        <extend val="0"/>
        <outline val="0"/>
        <shadow val="0"/>
        <u val="none"/>
        <vertAlign val="baseline"/>
        <sz val="10"/>
        <color theme="1"/>
        <name val="Montserrat"/>
        <scheme val="none"/>
      </font>
      <numFmt numFmtId="164" formatCode="_-* #,##0.00\ [$USD]_-;\-* #,##0.00\ [$USD]_-;_-* &quot;-&quot;??\ [$USD]_-;_-@_-"/>
      <alignment horizontal="center" vertical="top"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theme="1"/>
        <name val="Montserrat"/>
        <scheme val="none"/>
      </font>
      <numFmt numFmtId="164" formatCode="_-* #,##0.00\ [$USD]_-;\-* #,##0.00\ [$USD]_-;_-* &quot;-&quot;??\ [$USD]_-;_-@_-"/>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numFmt numFmtId="164" formatCode="_-* #,##0.00\ [$USD]_-;\-* #,##0.00\ [$USD]_-;_-* &quot;-&quot;??\ [$USD]_-;_-@_-"/>
      <alignment horizontal="center"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Montserrat"/>
        <scheme val="none"/>
      </font>
      <numFmt numFmtId="164" formatCode="_-* #,##0.00\ [$USD]_-;\-* #,##0.00\ [$USD]_-;_-* &quot;-&quot;??\ [$USD]_-;_-@_-"/>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Montserrat"/>
        <scheme val="none"/>
      </font>
      <numFmt numFmtId="30" formatCode="@"/>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Montserrat"/>
        <scheme val="none"/>
      </font>
      <numFmt numFmtId="30" formatCode="@"/>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Montserrat"/>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ontserrat"/>
        <scheme val="none"/>
      </font>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Montserrat"/>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Montserrat"/>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outline="0">
        <left/>
        <right style="thin">
          <color indexed="64"/>
        </right>
        <top/>
        <bottom/>
      </border>
    </dxf>
    <dxf>
      <border diagonalUp="0" diagonalDown="0">
        <left/>
        <right style="thin">
          <color indexed="64"/>
        </right>
        <top style="thin">
          <color indexed="64"/>
        </top>
        <bottom style="thin">
          <color indexed="64"/>
        </bottom>
        <vertical/>
        <horizontal/>
      </border>
    </dxf>
    <dxf>
      <border diagonalUp="0" diagonalDown="0" outline="0">
        <left/>
        <right style="thin">
          <color indexed="64"/>
        </right>
        <top/>
        <bottom/>
      </border>
    </dxf>
    <dxf>
      <border diagonalUp="0" diagonalDown="0">
        <left/>
        <right style="thin">
          <color indexed="64"/>
        </right>
        <top style="thin">
          <color indexed="64"/>
        </top>
        <bottom style="thin">
          <color indexed="64"/>
        </bottom>
        <vertical/>
        <horizontal/>
      </border>
    </dxf>
    <dxf>
      <fill>
        <patternFill>
          <fgColor indexed="64"/>
          <bgColor theme="9"/>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ontserrat"/>
        <scheme val="none"/>
      </font>
      <numFmt numFmtId="164" formatCode="_-* #,##0.00\ [$USD]_-;\-* #,##0.00\ [$USD]_-;_-* &quot;-&quot;??\ [$USD]_-;_-@_-"/>
      <alignment horizontal="center" vertical="top"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0"/>
        <color theme="1"/>
        <name val="Montserrat"/>
        <scheme val="none"/>
      </font>
      <numFmt numFmtId="164" formatCode="_-* #,##0.00\ [$USD]_-;\-* #,##0.00\ [$USD]_-;_-* &quot;-&quot;??\ [$USD]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Montserrat"/>
        <scheme val="none"/>
      </font>
      <numFmt numFmtId="164" formatCode="_-* #,##0.00\ [$USD]_-;\-* #,##0.00\ [$USD]_-;_-* &quot;-&quot;??\ [$USD]_-;_-@_-"/>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ontserrat"/>
        <scheme val="none"/>
      </font>
      <numFmt numFmtId="164" formatCode="_-* #,##0.00\ [$USD]_-;\-* #,##0.00\ [$USD]_-;_-* &quot;-&quot;??\ [$USD]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ontserrat"/>
        <scheme val="none"/>
      </font>
      <numFmt numFmtId="0" formatCode="Genera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ontserrat"/>
        <scheme val="none"/>
      </font>
      <numFmt numFmtId="30" formatCode="@"/>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ontserrat"/>
        <scheme val="none"/>
      </font>
      <numFmt numFmtId="30" formatCode="@"/>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ontserrat"/>
        <scheme val="none"/>
      </font>
      <alignment horizontal="center" vertical="justify"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ontserrat"/>
        <scheme val="none"/>
      </font>
      <alignment horizontal="left" vertical="justify"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ontserrat"/>
        <scheme val="none"/>
      </font>
      <alignment horizontal="left" vertical="justify"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ontserrat"/>
        <scheme val="none"/>
      </font>
      <alignment horizontal="left" vertical="justify"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left" vertical="justify"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ontserrat"/>
        <scheme val="none"/>
      </font>
      <alignment horizontal="left" vertical="justify"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Montserrat"/>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Montserrat"/>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ontserrat"/>
        <scheme val="none"/>
      </font>
      <alignment horizontal="center" vertical="top"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1"/>
        <name val="Montserrat"/>
        <scheme val="none"/>
      </font>
      <fill>
        <patternFill patternType="solid">
          <fgColor indexed="64"/>
          <bgColor rgb="FFF1C400"/>
        </patternFill>
      </fill>
      <alignment horizontal="center"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29A96C"/>
      <color rgb="FFDF7913"/>
      <color rgb="FFE60CA8"/>
      <color rgb="FF87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microsoft.com/office/2007/relationships/slicerCache" Target="slicerCaches/slicerCache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07/relationships/slicerCache" Target="slicerCaches/slicerCache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5" Type="http://schemas.openxmlformats.org/officeDocument/2006/relationships/worksheet" Target="worksheets/sheet5.xml"/><Relationship Id="rId15" Type="http://schemas.microsoft.com/office/2007/relationships/slicerCache" Target="slicerCaches/slicerCache8.xml"/><Relationship Id="rId10" Type="http://schemas.microsoft.com/office/2007/relationships/slicerCache" Target="slicerCaches/slicerCache3.xml"/><Relationship Id="rId19" Type="http://schemas.openxmlformats.org/officeDocument/2006/relationships/calcChain" Target="calcChain.xml"/><Relationship Id="rId4" Type="http://schemas.openxmlformats.org/officeDocument/2006/relationships/worksheet" Target="worksheets/sheet4.xml"/><Relationship Id="rId9" Type="http://schemas.microsoft.com/office/2007/relationships/slicerCache" Target="slicerCaches/slicerCache2.xml"/><Relationship Id="rId14" Type="http://schemas.microsoft.com/office/2007/relationships/slicerCache" Target="slicerCaches/slicerCache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[Herramienta ODS v2 con informacion (version 1).xlsx]Ej Gráf Tipos de Inter. x ODS!TablaDinámica15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Cuenta de TIPOS DE INTERVENCIÓN (Indicar nº de personas y desagregado entre hombres y mujeres) por ODS ASOCIADO A LA ACTIVIDAD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'Ej Gráf Tipos de Inter. x ODS'!$B$1</c:f>
              <c:strCache>
                <c:ptCount val="1"/>
                <c:pt idx="0">
                  <c:v>Total</c:v>
                </c:pt>
              </c:strCache>
            </c:strRef>
          </c:tx>
          <c:spPr>
            <a:solidFill>
              <a:schemeClr val="accent1"/>
            </a:solidFill>
            <a:ln>
              <a:noFill/>
            </a:ln>
            <a:effectLst/>
          </c:spPr>
          <c:invertIfNegative val="0"/>
          <c:cat>
            <c:strRef>
              <c:f>'Ej Gráf Tipos de Inter. x ODS'!$A$2:$A$5</c:f>
              <c:strCache>
                <c:ptCount val="4"/>
                <c:pt idx="0">
                  <c:v>1</c:v>
                </c:pt>
                <c:pt idx="1">
                  <c:v>2</c:v>
                </c:pt>
                <c:pt idx="2">
                  <c:v>3</c:v>
                </c:pt>
                <c:pt idx="3">
                  <c:v>ODS Principal</c:v>
                </c:pt>
              </c:strCache>
            </c:strRef>
          </c:cat>
          <c:val>
            <c:numRef>
              <c:f>'Ej Gráf Tipos de Inter. x ODS'!$B$2:$B$5</c:f>
              <c:numCache>
                <c:formatCode>General</c:formatCode>
                <c:ptCount val="4"/>
                <c:pt idx="0">
                  <c:v>22</c:v>
                </c:pt>
                <c:pt idx="1">
                  <c:v>10</c:v>
                </c:pt>
                <c:pt idx="2">
                  <c:v>11</c:v>
                </c:pt>
                <c:pt idx="3">
                  <c:v>7</c:v>
                </c:pt>
              </c:numCache>
            </c:numRef>
          </c:val>
          <c:extLst>
            <c:ext xmlns:c16="http://schemas.microsoft.com/office/drawing/2014/chart" uri="{C3380CC4-5D6E-409C-BE32-E72D297353CC}">
              <c16:uniqueId val="{00000000-39CF-43D7-8A35-A2EA066F2EA2}"/>
            </c:ext>
          </c:extLst>
        </c:ser>
        <c:dLbls>
          <c:showLegendKey val="0"/>
          <c:showVal val="0"/>
          <c:showCatName val="0"/>
          <c:showSerName val="0"/>
          <c:showPercent val="0"/>
          <c:showBubbleSize val="0"/>
        </c:dLbls>
        <c:gapWidth val="219"/>
        <c:overlap val="-27"/>
        <c:axId val="619723616"/>
        <c:axId val="619724600"/>
      </c:barChart>
      <c:catAx>
        <c:axId val="61972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9724600"/>
        <c:crosses val="autoZero"/>
        <c:auto val="1"/>
        <c:lblAlgn val="ctr"/>
        <c:lblOffset val="100"/>
        <c:noMultiLvlLbl val="0"/>
      </c:catAx>
      <c:valAx>
        <c:axId val="619724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9723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14338</xdr:colOff>
      <xdr:row>0</xdr:row>
      <xdr:rowOff>100781</xdr:rowOff>
    </xdr:from>
    <xdr:to>
      <xdr:col>2</xdr:col>
      <xdr:colOff>378198</xdr:colOff>
      <xdr:row>5</xdr:row>
      <xdr:rowOff>62272</xdr:rowOff>
    </xdr:to>
    <mc:AlternateContent xmlns:mc="http://schemas.openxmlformats.org/markup-compatibility/2006" xmlns:sle15="http://schemas.microsoft.com/office/drawing/2012/slicer">
      <mc:Choice Requires="sle15">
        <xdr:graphicFrame macro="">
          <xdr:nvGraphicFramePr>
            <xdr:cNvPr id="2" name="Columna1">
              <a:extLst>
                <a:ext uri="{FF2B5EF4-FFF2-40B4-BE49-F238E27FC236}">
                  <a16:creationId xmlns:a16="http://schemas.microsoft.com/office/drawing/2014/main" id="{38F178D0-A5D8-4A5C-9E06-9D81140AEC74}"/>
                </a:ext>
              </a:extLst>
            </xdr:cNvPr>
            <xdr:cNvGraphicFramePr/>
          </xdr:nvGraphicFramePr>
          <xdr:xfrm>
            <a:off x="0" y="0"/>
            <a:ext cx="0" cy="0"/>
          </xdr:xfrm>
          <a:graphic>
            <a:graphicData uri="http://schemas.microsoft.com/office/drawing/2010/slicer">
              <sle:slicer xmlns:sle="http://schemas.microsoft.com/office/drawing/2010/slicer" name="Columna1"/>
            </a:graphicData>
          </a:graphic>
        </xdr:graphicFrame>
      </mc:Choice>
      <mc:Fallback xmlns="">
        <xdr:sp macro="" textlink="">
          <xdr:nvSpPr>
            <xdr:cNvPr id="0" name=""/>
            <xdr:cNvSpPr>
              <a:spLocks noTextEdit="1"/>
            </xdr:cNvSpPr>
          </xdr:nvSpPr>
          <xdr:spPr>
            <a:xfrm>
              <a:off x="14338" y="100781"/>
              <a:ext cx="3332116" cy="958293"/>
            </a:xfrm>
            <a:prstGeom prst="rect">
              <a:avLst/>
            </a:prstGeom>
            <a:solidFill>
              <a:prstClr val="white"/>
            </a:solidFill>
            <a:ln w="1">
              <a:solidFill>
                <a:prstClr val="green"/>
              </a:solidFill>
            </a:ln>
          </xdr:spPr>
          <xdr:txBody>
            <a:bodyPr vertOverflow="clip" horzOverflow="clip"/>
            <a:lstStyle/>
            <a:p>
              <a:r>
                <a:rPr lang="es-ES"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2</xdr:col>
      <xdr:colOff>384138</xdr:colOff>
      <xdr:row>0</xdr:row>
      <xdr:rowOff>80500</xdr:rowOff>
    </xdr:from>
    <xdr:to>
      <xdr:col>7</xdr:col>
      <xdr:colOff>256084</xdr:colOff>
      <xdr:row>10</xdr:row>
      <xdr:rowOff>67076</xdr:rowOff>
    </xdr:to>
    <mc:AlternateContent xmlns:mc="http://schemas.openxmlformats.org/markup-compatibility/2006" xmlns:sle15="http://schemas.microsoft.com/office/drawing/2012/slicer">
      <mc:Choice Requires="sle15">
        <xdr:graphicFrame macro="">
          <xdr:nvGraphicFramePr>
            <xdr:cNvPr id="3" name="TIPOS DE INTERVENCIÓN (Indicar nº de personas y desagregado entre hombres y mujeres)">
              <a:extLst>
                <a:ext uri="{FF2B5EF4-FFF2-40B4-BE49-F238E27FC236}">
                  <a16:creationId xmlns:a16="http://schemas.microsoft.com/office/drawing/2014/main" id="{C1022FA9-486B-4517-8BD5-13E69E55FCE2}"/>
                </a:ext>
              </a:extLst>
            </xdr:cNvPr>
            <xdr:cNvGraphicFramePr/>
          </xdr:nvGraphicFramePr>
          <xdr:xfrm>
            <a:off x="0" y="0"/>
            <a:ext cx="0" cy="0"/>
          </xdr:xfrm>
          <a:graphic>
            <a:graphicData uri="http://schemas.microsoft.com/office/drawing/2010/slicer">
              <sle:slicer xmlns:sle="http://schemas.microsoft.com/office/drawing/2010/slicer" name="TIPOS DE INTERVENCIÓN (Indicar nº de personas y desagregado entre hombres y mujeres)"/>
            </a:graphicData>
          </a:graphic>
        </xdr:graphicFrame>
      </mc:Choice>
      <mc:Fallback xmlns="">
        <xdr:sp macro="" textlink="">
          <xdr:nvSpPr>
            <xdr:cNvPr id="0" name=""/>
            <xdr:cNvSpPr>
              <a:spLocks noTextEdit="1"/>
            </xdr:cNvSpPr>
          </xdr:nvSpPr>
          <xdr:spPr>
            <a:xfrm>
              <a:off x="3352394" y="80500"/>
              <a:ext cx="7148886" cy="1980181"/>
            </a:xfrm>
            <a:prstGeom prst="rect">
              <a:avLst/>
            </a:prstGeom>
            <a:solidFill>
              <a:prstClr val="white"/>
            </a:solidFill>
            <a:ln w="1">
              <a:solidFill>
                <a:prstClr val="green"/>
              </a:solidFill>
            </a:ln>
          </xdr:spPr>
          <xdr:txBody>
            <a:bodyPr vertOverflow="clip" horzOverflow="clip"/>
            <a:lstStyle/>
            <a:p>
              <a:r>
                <a:rPr lang="es-ES"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7</xdr:col>
      <xdr:colOff>329320</xdr:colOff>
      <xdr:row>0</xdr:row>
      <xdr:rowOff>70309</xdr:rowOff>
    </xdr:from>
    <xdr:to>
      <xdr:col>10</xdr:col>
      <xdr:colOff>808764</xdr:colOff>
      <xdr:row>8</xdr:row>
      <xdr:rowOff>98987</xdr:rowOff>
    </xdr:to>
    <mc:AlternateContent xmlns:mc="http://schemas.openxmlformats.org/markup-compatibility/2006" xmlns:sle15="http://schemas.microsoft.com/office/drawing/2012/slicer">
      <mc:Choice Requires="sle15">
        <xdr:graphicFrame macro="">
          <xdr:nvGraphicFramePr>
            <xdr:cNvPr id="4" name="ODS ASOCIADO A LA ACTIVIDAD">
              <a:extLst>
                <a:ext uri="{FF2B5EF4-FFF2-40B4-BE49-F238E27FC236}">
                  <a16:creationId xmlns:a16="http://schemas.microsoft.com/office/drawing/2014/main" id="{B4CBA6B0-0AEC-43A6-98B0-93D649BE5CA2}"/>
                </a:ext>
              </a:extLst>
            </xdr:cNvPr>
            <xdr:cNvGraphicFramePr/>
          </xdr:nvGraphicFramePr>
          <xdr:xfrm>
            <a:off x="0" y="0"/>
            <a:ext cx="0" cy="0"/>
          </xdr:xfrm>
          <a:graphic>
            <a:graphicData uri="http://schemas.microsoft.com/office/drawing/2010/slicer">
              <sle:slicer xmlns:sle="http://schemas.microsoft.com/office/drawing/2010/slicer" name="ODS ASOCIADO A LA ACTIVIDAD"/>
            </a:graphicData>
          </a:graphic>
        </xdr:graphicFrame>
      </mc:Choice>
      <mc:Fallback xmlns="">
        <xdr:sp macro="" textlink="">
          <xdr:nvSpPr>
            <xdr:cNvPr id="0" name=""/>
            <xdr:cNvSpPr>
              <a:spLocks noTextEdit="1"/>
            </xdr:cNvSpPr>
          </xdr:nvSpPr>
          <xdr:spPr>
            <a:xfrm>
              <a:off x="10574516" y="70309"/>
              <a:ext cx="5076947" cy="1623562"/>
            </a:xfrm>
            <a:prstGeom prst="rect">
              <a:avLst/>
            </a:prstGeom>
            <a:solidFill>
              <a:prstClr val="white"/>
            </a:solidFill>
            <a:ln w="1">
              <a:solidFill>
                <a:prstClr val="green"/>
              </a:solidFill>
            </a:ln>
          </xdr:spPr>
          <xdr:txBody>
            <a:bodyPr vertOverflow="clip" horzOverflow="clip"/>
            <a:lstStyle/>
            <a:p>
              <a:r>
                <a:rPr lang="es-ES"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16</xdr:col>
      <xdr:colOff>632426</xdr:colOff>
      <xdr:row>0</xdr:row>
      <xdr:rowOff>70319</xdr:rowOff>
    </xdr:from>
    <xdr:to>
      <xdr:col>19</xdr:col>
      <xdr:colOff>531657</xdr:colOff>
      <xdr:row>4</xdr:row>
      <xdr:rowOff>166833</xdr:rowOff>
    </xdr:to>
    <mc:AlternateContent xmlns:mc="http://schemas.openxmlformats.org/markup-compatibility/2006" xmlns:sle15="http://schemas.microsoft.com/office/drawing/2012/slicer">
      <mc:Choice Requires="sle15">
        <xdr:graphicFrame macro="">
          <xdr:nvGraphicFramePr>
            <xdr:cNvPr id="5" name="PRESUPUESTO ">
              <a:extLst>
                <a:ext uri="{FF2B5EF4-FFF2-40B4-BE49-F238E27FC236}">
                  <a16:creationId xmlns:a16="http://schemas.microsoft.com/office/drawing/2014/main" id="{C3E91269-CF2D-4F3E-AFC5-DFECBBFFBD78}"/>
                </a:ext>
              </a:extLst>
            </xdr:cNvPr>
            <xdr:cNvGraphicFramePr/>
          </xdr:nvGraphicFramePr>
          <xdr:xfrm>
            <a:off x="0" y="0"/>
            <a:ext cx="0" cy="0"/>
          </xdr:xfrm>
          <a:graphic>
            <a:graphicData uri="http://schemas.microsoft.com/office/drawing/2010/slicer">
              <sle:slicer xmlns:sle="http://schemas.microsoft.com/office/drawing/2010/slicer" name="PRESUPUESTO "/>
            </a:graphicData>
          </a:graphic>
        </xdr:graphicFrame>
      </mc:Choice>
      <mc:Fallback xmlns="">
        <xdr:sp macro="" textlink="">
          <xdr:nvSpPr>
            <xdr:cNvPr id="0" name=""/>
            <xdr:cNvSpPr>
              <a:spLocks noTextEdit="1"/>
            </xdr:cNvSpPr>
          </xdr:nvSpPr>
          <xdr:spPr>
            <a:xfrm>
              <a:off x="24572437" y="70319"/>
              <a:ext cx="2650803" cy="893956"/>
            </a:xfrm>
            <a:prstGeom prst="rect">
              <a:avLst/>
            </a:prstGeom>
            <a:solidFill>
              <a:prstClr val="white"/>
            </a:solidFill>
            <a:ln w="1">
              <a:solidFill>
                <a:prstClr val="green"/>
              </a:solidFill>
            </a:ln>
          </xdr:spPr>
          <xdr:txBody>
            <a:bodyPr vertOverflow="clip" horzOverflow="clip"/>
            <a:lstStyle/>
            <a:p>
              <a:r>
                <a:rPr lang="es-ES"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10</xdr:col>
      <xdr:colOff>856834</xdr:colOff>
      <xdr:row>0</xdr:row>
      <xdr:rowOff>70700</xdr:rowOff>
    </xdr:from>
    <xdr:to>
      <xdr:col>13</xdr:col>
      <xdr:colOff>820605</xdr:colOff>
      <xdr:row>8</xdr:row>
      <xdr:rowOff>58578</xdr:rowOff>
    </xdr:to>
    <mc:AlternateContent xmlns:mc="http://schemas.openxmlformats.org/markup-compatibility/2006" xmlns:sle15="http://schemas.microsoft.com/office/drawing/2012/slicer">
      <mc:Choice Requires="sle15">
        <xdr:graphicFrame macro="">
          <xdr:nvGraphicFramePr>
            <xdr:cNvPr id="6" name="ODS II">
              <a:extLst>
                <a:ext uri="{FF2B5EF4-FFF2-40B4-BE49-F238E27FC236}">
                  <a16:creationId xmlns:a16="http://schemas.microsoft.com/office/drawing/2014/main" id="{D0D80A3A-9329-44CD-8DE9-91571A36BD3A}"/>
                </a:ext>
              </a:extLst>
            </xdr:cNvPr>
            <xdr:cNvGraphicFramePr/>
          </xdr:nvGraphicFramePr>
          <xdr:xfrm>
            <a:off x="0" y="0"/>
            <a:ext cx="0" cy="0"/>
          </xdr:xfrm>
          <a:graphic>
            <a:graphicData uri="http://schemas.microsoft.com/office/drawing/2010/slicer">
              <sle:slicer xmlns:sle="http://schemas.microsoft.com/office/drawing/2010/slicer" name="ODS II"/>
            </a:graphicData>
          </a:graphic>
        </xdr:graphicFrame>
      </mc:Choice>
      <mc:Fallback xmlns="">
        <xdr:sp macro="" textlink="">
          <xdr:nvSpPr>
            <xdr:cNvPr id="0" name=""/>
            <xdr:cNvSpPr>
              <a:spLocks noTextEdit="1"/>
            </xdr:cNvSpPr>
          </xdr:nvSpPr>
          <xdr:spPr>
            <a:xfrm>
              <a:off x="15699533" y="70700"/>
              <a:ext cx="4549062" cy="1582762"/>
            </a:xfrm>
            <a:prstGeom prst="rect">
              <a:avLst/>
            </a:prstGeom>
            <a:solidFill>
              <a:prstClr val="white"/>
            </a:solidFill>
            <a:ln w="1">
              <a:solidFill>
                <a:prstClr val="green"/>
              </a:solidFill>
            </a:ln>
          </xdr:spPr>
          <xdr:txBody>
            <a:bodyPr vertOverflow="clip" horzOverflow="clip"/>
            <a:lstStyle/>
            <a:p>
              <a:r>
                <a:rPr lang="es-ES"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13</xdr:col>
      <xdr:colOff>927113</xdr:colOff>
      <xdr:row>0</xdr:row>
      <xdr:rowOff>72737</xdr:rowOff>
    </xdr:from>
    <xdr:to>
      <xdr:col>16</xdr:col>
      <xdr:colOff>529391</xdr:colOff>
      <xdr:row>8</xdr:row>
      <xdr:rowOff>34637</xdr:rowOff>
    </xdr:to>
    <mc:AlternateContent xmlns:mc="http://schemas.openxmlformats.org/markup-compatibility/2006" xmlns:sle15="http://schemas.microsoft.com/office/drawing/2012/slicer">
      <mc:Choice Requires="sle15">
        <xdr:graphicFrame macro="">
          <xdr:nvGraphicFramePr>
            <xdr:cNvPr id="7" name="ODS III">
              <a:extLst>
                <a:ext uri="{FF2B5EF4-FFF2-40B4-BE49-F238E27FC236}">
                  <a16:creationId xmlns:a16="http://schemas.microsoft.com/office/drawing/2014/main" id="{A742C58D-5091-4F7D-BD0C-3059B1476395}"/>
                </a:ext>
              </a:extLst>
            </xdr:cNvPr>
            <xdr:cNvGraphicFramePr/>
          </xdr:nvGraphicFramePr>
          <xdr:xfrm>
            <a:off x="0" y="0"/>
            <a:ext cx="0" cy="0"/>
          </xdr:xfrm>
          <a:graphic>
            <a:graphicData uri="http://schemas.microsoft.com/office/drawing/2010/slicer">
              <sle:slicer xmlns:sle="http://schemas.microsoft.com/office/drawing/2010/slicer" name="ODS III"/>
            </a:graphicData>
          </a:graphic>
        </xdr:graphicFrame>
      </mc:Choice>
      <mc:Fallback xmlns="">
        <xdr:sp macro="" textlink="">
          <xdr:nvSpPr>
            <xdr:cNvPr id="0" name=""/>
            <xdr:cNvSpPr>
              <a:spLocks noTextEdit="1"/>
            </xdr:cNvSpPr>
          </xdr:nvSpPr>
          <xdr:spPr>
            <a:xfrm>
              <a:off x="20355103" y="72737"/>
              <a:ext cx="4114299" cy="1556784"/>
            </a:xfrm>
            <a:prstGeom prst="rect">
              <a:avLst/>
            </a:prstGeom>
            <a:solidFill>
              <a:prstClr val="white"/>
            </a:solidFill>
            <a:ln w="1">
              <a:solidFill>
                <a:prstClr val="green"/>
              </a:solidFill>
            </a:ln>
          </xdr:spPr>
          <xdr:txBody>
            <a:bodyPr vertOverflow="clip" horzOverflow="clip"/>
            <a:lstStyle/>
            <a:p>
              <a:r>
                <a:rPr lang="es-ES"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66795</xdr:colOff>
      <xdr:row>0</xdr:row>
      <xdr:rowOff>131179</xdr:rowOff>
    </xdr:from>
    <xdr:to>
      <xdr:col>1</xdr:col>
      <xdr:colOff>1024841</xdr:colOff>
      <xdr:row>3</xdr:row>
      <xdr:rowOff>168798</xdr:rowOff>
    </xdr:to>
    <mc:AlternateContent xmlns:mc="http://schemas.openxmlformats.org/markup-compatibility/2006" xmlns:sle15="http://schemas.microsoft.com/office/drawing/2012/slicer">
      <mc:Choice Requires="sle15">
        <xdr:graphicFrame macro="">
          <xdr:nvGraphicFramePr>
            <xdr:cNvPr id="5" name="PROYECTO">
              <a:extLst>
                <a:ext uri="{FF2B5EF4-FFF2-40B4-BE49-F238E27FC236}">
                  <a16:creationId xmlns:a16="http://schemas.microsoft.com/office/drawing/2014/main" id="{72EAB1D3-CD74-4CF4-A3C6-6EF082CC743B}"/>
                </a:ext>
              </a:extLst>
            </xdr:cNvPr>
            <xdr:cNvGraphicFramePr/>
          </xdr:nvGraphicFramePr>
          <xdr:xfrm>
            <a:off x="0" y="0"/>
            <a:ext cx="0" cy="0"/>
          </xdr:xfrm>
          <a:graphic>
            <a:graphicData uri="http://schemas.microsoft.com/office/drawing/2010/slicer">
              <sle:slicer xmlns:sle="http://schemas.microsoft.com/office/drawing/2010/slicer" name="PROYECTO"/>
            </a:graphicData>
          </a:graphic>
        </xdr:graphicFrame>
      </mc:Choice>
      <mc:Fallback xmlns="">
        <xdr:sp macro="" textlink="">
          <xdr:nvSpPr>
            <xdr:cNvPr id="0" name=""/>
            <xdr:cNvSpPr>
              <a:spLocks noTextEdit="1"/>
            </xdr:cNvSpPr>
          </xdr:nvSpPr>
          <xdr:spPr>
            <a:xfrm>
              <a:off x="66795" y="131179"/>
              <a:ext cx="2706305" cy="616353"/>
            </a:xfrm>
            <a:prstGeom prst="rect">
              <a:avLst/>
            </a:prstGeom>
            <a:solidFill>
              <a:prstClr val="white"/>
            </a:solidFill>
            <a:ln w="1">
              <a:solidFill>
                <a:prstClr val="green"/>
              </a:solidFill>
            </a:ln>
          </xdr:spPr>
          <xdr:txBody>
            <a:bodyPr vertOverflow="clip" horzOverflow="clip"/>
            <a:lstStyle/>
            <a:p>
              <a:r>
                <a:rPr lang="es-ES"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xdr:col>
      <xdr:colOff>1182065</xdr:colOff>
      <xdr:row>0</xdr:row>
      <xdr:rowOff>88980</xdr:rowOff>
    </xdr:from>
    <xdr:to>
      <xdr:col>5</xdr:col>
      <xdr:colOff>795760</xdr:colOff>
      <xdr:row>5</xdr:row>
      <xdr:rowOff>0</xdr:rowOff>
    </xdr:to>
    <mc:AlternateContent xmlns:mc="http://schemas.openxmlformats.org/markup-compatibility/2006" xmlns:sle15="http://schemas.microsoft.com/office/drawing/2012/slicer">
      <mc:Choice Requires="sle15">
        <xdr:graphicFrame macro="">
          <xdr:nvGraphicFramePr>
            <xdr:cNvPr id="6" name="TIPO DE PREVENCIÓN">
              <a:extLst>
                <a:ext uri="{FF2B5EF4-FFF2-40B4-BE49-F238E27FC236}">
                  <a16:creationId xmlns:a16="http://schemas.microsoft.com/office/drawing/2014/main" id="{3C0100FE-2552-4BD2-A0F7-45BE132A23E0}"/>
                </a:ext>
              </a:extLst>
            </xdr:cNvPr>
            <xdr:cNvGraphicFramePr/>
          </xdr:nvGraphicFramePr>
          <xdr:xfrm>
            <a:off x="0" y="0"/>
            <a:ext cx="0" cy="0"/>
          </xdr:xfrm>
          <a:graphic>
            <a:graphicData uri="http://schemas.microsoft.com/office/drawing/2010/slicer">
              <sle:slicer xmlns:sle="http://schemas.microsoft.com/office/drawing/2010/slicer" name="TIPO DE PREVENCIÓN"/>
            </a:graphicData>
          </a:graphic>
        </xdr:graphicFrame>
      </mc:Choice>
      <mc:Fallback xmlns="">
        <xdr:sp macro="" textlink="">
          <xdr:nvSpPr>
            <xdr:cNvPr id="0" name=""/>
            <xdr:cNvSpPr>
              <a:spLocks noTextEdit="1"/>
            </xdr:cNvSpPr>
          </xdr:nvSpPr>
          <xdr:spPr>
            <a:xfrm>
              <a:off x="2930324" y="88980"/>
              <a:ext cx="3785404" cy="875577"/>
            </a:xfrm>
            <a:prstGeom prst="rect">
              <a:avLst/>
            </a:prstGeom>
            <a:solidFill>
              <a:prstClr val="white"/>
            </a:solidFill>
            <a:ln w="1">
              <a:solidFill>
                <a:prstClr val="green"/>
              </a:solidFill>
            </a:ln>
          </xdr:spPr>
          <xdr:txBody>
            <a:bodyPr vertOverflow="clip" horzOverflow="clip"/>
            <a:lstStyle/>
            <a:p>
              <a:r>
                <a:rPr lang="es-ES"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176211</xdr:rowOff>
    </xdr:from>
    <xdr:to>
      <xdr:col>1</xdr:col>
      <xdr:colOff>6105525</xdr:colOff>
      <xdr:row>27</xdr:row>
      <xdr:rowOff>28574</xdr:rowOff>
    </xdr:to>
    <xdr:graphicFrame macro="">
      <xdr:nvGraphicFramePr>
        <xdr:cNvPr id="2" name="Gráfico 1">
          <a:extLst>
            <a:ext uri="{FF2B5EF4-FFF2-40B4-BE49-F238E27FC236}">
              <a16:creationId xmlns:a16="http://schemas.microsoft.com/office/drawing/2014/main" id="{09B7B889-3B0F-4245-9400-864E797DE2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Morell Hita" refreshedDate="44149.558231944444" createdVersion="6" refreshedVersion="6" minRefreshableVersion="3" recordCount="51" xr:uid="{00000000-000A-0000-FFFF-FFFF00000000}">
  <cacheSource type="worksheet">
    <worksheetSource name="RI_ODS"/>
  </cacheSource>
  <cacheFields count="17">
    <cacheField name="DATOS DE LA ENTIDAD" numFmtId="0">
      <sharedItems/>
    </cacheField>
    <cacheField name="PAIS" numFmtId="0">
      <sharedItems/>
    </cacheField>
    <cacheField name="TIPOS DE INTERVENCIÓN (Indicar nº de personas y desagregado entre hombres y mujeres)" numFmtId="0">
      <sharedItems containsBlank="1"/>
    </cacheField>
    <cacheField name="Hombres" numFmtId="0">
      <sharedItems containsBlank="1" containsMixedTypes="1" containsNumber="1" containsInteger="1" minValue="10" maxValue="500"/>
    </cacheField>
    <cacheField name="Mujeres" numFmtId="0">
      <sharedItems containsBlank="1" containsMixedTypes="1" containsNumber="1" containsInteger="1" minValue="10" maxValue="500"/>
    </cacheField>
    <cacheField name="Total" numFmtId="0">
      <sharedItems containsBlank="1" containsMixedTypes="1" containsNumber="1" containsInteger="1" minValue="20" maxValue="1000"/>
    </cacheField>
    <cacheField name="ODS ASOCIADO A LA ACTIVIDAD" numFmtId="49">
      <sharedItems containsMixedTypes="1" containsNumber="1" containsInteger="1" minValue="1" maxValue="3" count="4">
        <s v="ODS Principal"/>
        <n v="1"/>
        <n v="2"/>
        <n v="3"/>
      </sharedItems>
    </cacheField>
    <cacheField name="ODS I / M I" numFmtId="49">
      <sharedItems containsMixedTypes="1" containsNumber="1" containsInteger="1" minValue="1" maxValue="1"/>
    </cacheField>
    <cacheField name="ODS I / M II" numFmtId="0">
      <sharedItems containsMixedTypes="1" containsNumber="1" containsInteger="1" minValue="2" maxValue="2"/>
    </cacheField>
    <cacheField name="ODS II" numFmtId="0">
      <sharedItems containsMixedTypes="1" containsNumber="1" containsInteger="1" minValue="1" maxValue="2"/>
    </cacheField>
    <cacheField name="ODS II / M I" numFmtId="0">
      <sharedItems containsMixedTypes="1" containsNumber="1" containsInteger="1" minValue="1" maxValue="1"/>
    </cacheField>
    <cacheField name="ODS II / M II" numFmtId="0">
      <sharedItems containsMixedTypes="1" containsNumber="1" containsInteger="1" minValue="2" maxValue="2"/>
    </cacheField>
    <cacheField name="ODS III" numFmtId="0">
      <sharedItems containsMixedTypes="1" containsNumber="1" containsInteger="1" minValue="1" maxValue="3"/>
    </cacheField>
    <cacheField name="ODS III / M I" numFmtId="0">
      <sharedItems containsMixedTypes="1" containsNumber="1" containsInteger="1" minValue="2" maxValue="6"/>
    </cacheField>
    <cacheField name="ODS III / M II" numFmtId="0">
      <sharedItems containsMixedTypes="1" containsNumber="1" containsInteger="1" minValue="2" maxValue="7"/>
    </cacheField>
    <cacheField name="PRESUPUESTO ANUAL" numFmtId="0">
      <sharedItems containsMixedTypes="1" containsNumber="1" containsInteger="1" minValue="12000" maxValue="12000"/>
    </cacheField>
    <cacheField name="PRESUPUESTO MENSUAL" numFmtId="0">
      <sharedItems containsMixedTypes="1" containsNumber="1" containsInteger="1" minValue="1000" maxValue="1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s v="Nombre "/>
    <s v="País"/>
    <s v="PREVENCIÓN"/>
    <s v="Hombres"/>
    <s v="Mujeres"/>
    <s v="Total"/>
    <x v="0"/>
    <s v="Meta Principal"/>
    <s v="Meta Secundaria"/>
    <s v="ODS Secundario (1)"/>
    <s v="Meta Principal"/>
    <s v="Meta Secundaria"/>
    <s v="ODS Secundario (2)"/>
    <s v="Meta Principal"/>
    <s v="Meta Secundaria"/>
    <s v="Anual"/>
    <s v="Mensual"/>
  </r>
  <r>
    <s v="Entidad"/>
    <s v="España"/>
    <s v="Ambiental"/>
    <n v="50"/>
    <n v="50"/>
    <n v="100"/>
    <x v="1"/>
    <n v="1"/>
    <n v="2"/>
    <n v="2"/>
    <n v="1"/>
    <n v="2"/>
    <n v="1"/>
    <n v="2"/>
    <n v="2"/>
    <n v="12000"/>
    <n v="1000"/>
  </r>
  <r>
    <s v="Entidad"/>
    <s v="España"/>
    <s v="Universal"/>
    <n v="50"/>
    <n v="50"/>
    <n v="100"/>
    <x v="1"/>
    <n v="1"/>
    <n v="2"/>
    <n v="2"/>
    <n v="1"/>
    <n v="2"/>
    <n v="1"/>
    <n v="2"/>
    <n v="2"/>
    <n v="12000"/>
    <n v="1000"/>
  </r>
  <r>
    <s v="Entidad"/>
    <s v="España"/>
    <s v="Selectiva"/>
    <n v="50"/>
    <n v="50"/>
    <n v="100"/>
    <x v="1"/>
    <n v="1"/>
    <n v="2"/>
    <n v="2"/>
    <n v="1"/>
    <n v="2"/>
    <n v="1"/>
    <n v="2"/>
    <n v="2"/>
    <n v="12000"/>
    <n v="1000"/>
  </r>
  <r>
    <s v="Entidad"/>
    <s v="España"/>
    <s v="Indicada"/>
    <n v="50"/>
    <n v="50"/>
    <n v="100"/>
    <x v="1"/>
    <n v="1"/>
    <n v="2"/>
    <n v="2"/>
    <n v="1"/>
    <n v="2"/>
    <n v="1"/>
    <n v="2"/>
    <n v="2"/>
    <n v="12000"/>
    <n v="1000"/>
  </r>
  <r>
    <s v="Entidad"/>
    <s v="España"/>
    <s v="Total "/>
    <n v="200"/>
    <n v="200"/>
    <n v="400"/>
    <x v="1"/>
    <n v="1"/>
    <n v="2"/>
    <n v="2"/>
    <n v="1"/>
    <n v="2"/>
    <n v="1"/>
    <n v="2"/>
    <n v="2"/>
    <n v="12000"/>
    <n v="1000"/>
  </r>
  <r>
    <s v="Nombre "/>
    <s v="País"/>
    <s v="TRATAMIENTO"/>
    <s v="Hombres"/>
    <s v="Mujeres"/>
    <s v="Total"/>
    <x v="0"/>
    <s v="Meta Principal"/>
    <s v="Meta Secundaria"/>
    <s v="ODS Secundario (1)"/>
    <s v="Meta Principal"/>
    <s v="Meta Secundaria"/>
    <s v="ODS Secundario (2)"/>
    <s v="Meta Principal"/>
    <s v="Meta Secundaria"/>
    <s v="Anual"/>
    <s v="Mensual"/>
  </r>
  <r>
    <s v="Entidad"/>
    <s v="Colombia"/>
    <s v="Ambulatorio"/>
    <n v="50"/>
    <n v="50"/>
    <n v="100"/>
    <x v="2"/>
    <n v="1"/>
    <n v="2"/>
    <n v="1"/>
    <n v="1"/>
    <n v="2"/>
    <n v="2"/>
    <n v="2"/>
    <n v="7"/>
    <n v="12000"/>
    <n v="1000"/>
  </r>
  <r>
    <s v="Entidad"/>
    <s v="Colombia"/>
    <s v="Comunidad Terapéutica"/>
    <n v="50"/>
    <n v="50"/>
    <n v="100"/>
    <x v="2"/>
    <n v="1"/>
    <n v="2"/>
    <n v="1"/>
    <n v="1"/>
    <n v="2"/>
    <n v="2"/>
    <n v="2"/>
    <n v="7"/>
    <n v="12000"/>
    <n v="1000"/>
  </r>
  <r>
    <s v="Entidad"/>
    <s v="Colombia"/>
    <s v="Plaza residencial de apoyo al tratamiento"/>
    <n v="50"/>
    <n v="50"/>
    <n v="100"/>
    <x v="2"/>
    <n v="1"/>
    <n v="2"/>
    <n v="1"/>
    <n v="1"/>
    <n v="2"/>
    <n v="2"/>
    <n v="2"/>
    <n v="7"/>
    <n v="12000"/>
    <n v="1000"/>
  </r>
  <r>
    <s v="Entidad"/>
    <s v="Colombia"/>
    <s v="Centro de día/Centro de escucha"/>
    <n v="50"/>
    <n v="50"/>
    <n v="100"/>
    <x v="2"/>
    <n v="1"/>
    <n v="2"/>
    <n v="1"/>
    <n v="1"/>
    <n v="2"/>
    <n v="2"/>
    <n v="2"/>
    <n v="7"/>
    <n v="12000"/>
    <n v="1000"/>
  </r>
  <r>
    <s v="Entidad"/>
    <s v="Colombia"/>
    <s v="Tratamiento con base comunitaria"/>
    <n v="50"/>
    <n v="50"/>
    <n v="100"/>
    <x v="2"/>
    <n v="1"/>
    <n v="2"/>
    <n v="1"/>
    <n v="1"/>
    <n v="2"/>
    <n v="2"/>
    <n v="2"/>
    <n v="7"/>
    <n v="12000"/>
    <n v="1000"/>
  </r>
  <r>
    <s v="Entidad"/>
    <s v="Colombia"/>
    <s v="Programa en prisiones"/>
    <n v="50"/>
    <n v="50"/>
    <n v="100"/>
    <x v="2"/>
    <n v="1"/>
    <n v="2"/>
    <n v="1"/>
    <n v="1"/>
    <n v="2"/>
    <n v="2"/>
    <n v="2"/>
    <n v="7"/>
    <n v="12000"/>
    <n v="1000"/>
  </r>
  <r>
    <s v="Entidad"/>
    <s v="Colombia"/>
    <s v="Medidas alternativas a prisiones"/>
    <n v="50"/>
    <n v="50"/>
    <n v="100"/>
    <x v="2"/>
    <n v="1"/>
    <n v="2"/>
    <n v="1"/>
    <n v="1"/>
    <n v="2"/>
    <n v="2"/>
    <n v="2"/>
    <n v="7"/>
    <n v="12000"/>
    <n v="1000"/>
  </r>
  <r>
    <s v="Entidad"/>
    <s v="Colombia"/>
    <s v="Unidad de desintoxicación"/>
    <n v="50"/>
    <n v="50"/>
    <n v="100"/>
    <x v="2"/>
    <n v="1"/>
    <n v="2"/>
    <n v="1"/>
    <n v="1"/>
    <n v="2"/>
    <n v="2"/>
    <n v="2"/>
    <n v="7"/>
    <n v="12000"/>
    <n v="1000"/>
  </r>
  <r>
    <s v="Entidad"/>
    <s v="Colombia"/>
    <s v="Otros. Por favor, especificar aquí: "/>
    <n v="50"/>
    <n v="50"/>
    <n v="100"/>
    <x v="2"/>
    <n v="1"/>
    <n v="2"/>
    <n v="1"/>
    <n v="1"/>
    <n v="2"/>
    <n v="2"/>
    <n v="2"/>
    <n v="7"/>
    <n v="12000"/>
    <n v="1000"/>
  </r>
  <r>
    <s v="Entidad"/>
    <s v="Colombia"/>
    <s v="Total "/>
    <n v="450"/>
    <n v="450"/>
    <n v="900"/>
    <x v="2"/>
    <n v="1"/>
    <n v="2"/>
    <n v="1"/>
    <n v="1"/>
    <n v="2"/>
    <n v="2"/>
    <n v="2"/>
    <n v="7"/>
    <n v="12000"/>
    <n v="1000"/>
  </r>
  <r>
    <s v="Nombre "/>
    <s v="País"/>
    <s v="REDUCCIÓN DE DAÑOS"/>
    <s v="Hombres"/>
    <s v="Mujeres"/>
    <s v="Total"/>
    <x v="0"/>
    <s v="Meta Principal"/>
    <s v="Meta Secundaria"/>
    <s v="ODS Secundario (1)"/>
    <s v="Meta Principal"/>
    <s v="Meta Secundaria"/>
    <s v="ODS Secundario (2)"/>
    <s v="Meta Principal"/>
    <s v="Meta Secundaria"/>
    <s v="Anual"/>
    <s v="Mensual"/>
  </r>
  <r>
    <s v="Entidad"/>
    <s v="Argentina"/>
    <s v="Intercambio de jeringuillas"/>
    <n v="50"/>
    <n v="50"/>
    <n v="100"/>
    <x v="3"/>
    <n v="1"/>
    <n v="2"/>
    <n v="2"/>
    <n v="1"/>
    <n v="2"/>
    <n v="1"/>
    <n v="6"/>
    <n v="2"/>
    <n v="12000"/>
    <n v="1000"/>
  </r>
  <r>
    <s v="Entidad"/>
    <s v="Argentina"/>
    <s v="Salas de consumo"/>
    <n v="50"/>
    <n v="50"/>
    <n v="100"/>
    <x v="3"/>
    <n v="1"/>
    <n v="2"/>
    <n v="2"/>
    <n v="1"/>
    <n v="2"/>
    <n v="1"/>
    <n v="6"/>
    <n v="2"/>
    <n v="12000"/>
    <n v="1000"/>
  </r>
  <r>
    <s v="Entidad"/>
    <s v="Argentina"/>
    <s v="Asistencia básica/Centro de baja exigencia/escucha"/>
    <n v="50"/>
    <n v="50"/>
    <n v="100"/>
    <x v="3"/>
    <n v="1"/>
    <n v="2"/>
    <n v="2"/>
    <n v="1"/>
    <n v="2"/>
    <n v="1"/>
    <n v="6"/>
    <n v="2"/>
    <n v="12000"/>
    <n v="1000"/>
  </r>
  <r>
    <s v="Entidad"/>
    <s v="Argentina"/>
    <s v="Intervenciones en medio festivo"/>
    <n v="50"/>
    <n v="50"/>
    <n v="100"/>
    <x v="3"/>
    <n v="1"/>
    <n v="2"/>
    <n v="2"/>
    <n v="1"/>
    <n v="2"/>
    <n v="1"/>
    <n v="6"/>
    <n v="2"/>
    <n v="12000"/>
    <n v="1000"/>
  </r>
  <r>
    <s v="Entidad"/>
    <s v="Argentina"/>
    <s v="Atención a enfermedades asociadas al consumo (VIH, TBC, Hepatitis, etc.)"/>
    <n v="50"/>
    <n v="50"/>
    <n v="100"/>
    <x v="3"/>
    <n v="1"/>
    <n v="2"/>
    <n v="2"/>
    <n v="1"/>
    <n v="2"/>
    <n v="1"/>
    <n v="6"/>
    <n v="2"/>
    <n v="12000"/>
    <n v="1000"/>
  </r>
  <r>
    <s v="Entidad"/>
    <s v="Argentina"/>
    <s v="Campañas educativas y de sensibilización"/>
    <n v="50"/>
    <n v="50"/>
    <n v="100"/>
    <x v="3"/>
    <n v="1"/>
    <n v="2"/>
    <n v="2"/>
    <n v="1"/>
    <n v="2"/>
    <n v="1"/>
    <n v="6"/>
    <n v="2"/>
    <n v="12000"/>
    <n v="1000"/>
  </r>
  <r>
    <s v="Entidad"/>
    <s v="Argentina"/>
    <s v="Sistemas de alerta temprana"/>
    <n v="50"/>
    <n v="50"/>
    <n v="100"/>
    <x v="3"/>
    <n v="1"/>
    <n v="2"/>
    <n v="2"/>
    <n v="1"/>
    <n v="2"/>
    <n v="1"/>
    <n v="6"/>
    <n v="2"/>
    <n v="12000"/>
    <n v="1000"/>
  </r>
  <r>
    <s v="Entidad"/>
    <s v="Argentina"/>
    <s v="Acompañamiento y asesoramiento (presencial, en vivienda, telefónica, telemática, etc.)"/>
    <n v="50"/>
    <n v="50"/>
    <n v="100"/>
    <x v="3"/>
    <n v="1"/>
    <n v="2"/>
    <n v="2"/>
    <n v="1"/>
    <n v="2"/>
    <n v="1"/>
    <n v="6"/>
    <n v="2"/>
    <n v="12000"/>
    <n v="1000"/>
  </r>
  <r>
    <s v="Entidad"/>
    <s v="Argentina"/>
    <s v="Chemsex"/>
    <n v="50"/>
    <n v="50"/>
    <n v="100"/>
    <x v="3"/>
    <n v="1"/>
    <n v="2"/>
    <n v="2"/>
    <n v="1"/>
    <n v="2"/>
    <n v="1"/>
    <n v="6"/>
    <n v="2"/>
    <n v="12000"/>
    <n v="1000"/>
  </r>
  <r>
    <s v="Entidad"/>
    <s v="Argentina"/>
    <s v="Otros. Por favor, especificar aquí: "/>
    <n v="50"/>
    <n v="50"/>
    <n v="100"/>
    <x v="3"/>
    <n v="1"/>
    <n v="2"/>
    <n v="2"/>
    <n v="1"/>
    <n v="2"/>
    <n v="1"/>
    <n v="6"/>
    <n v="2"/>
    <n v="12000"/>
    <n v="1000"/>
  </r>
  <r>
    <s v="Entidad"/>
    <s v="Argentina"/>
    <s v="Total "/>
    <n v="500"/>
    <n v="500"/>
    <n v="1000"/>
    <x v="3"/>
    <n v="1"/>
    <n v="2"/>
    <n v="2"/>
    <n v="1"/>
    <n v="2"/>
    <n v="1"/>
    <n v="6"/>
    <n v="2"/>
    <n v="12000"/>
    <n v="1000"/>
  </r>
  <r>
    <s v="Nombre "/>
    <s v="País"/>
    <s v="INSERCIÓN SOCIAL"/>
    <s v="Hombres"/>
    <s v="Mujeres"/>
    <s v="Total"/>
    <x v="0"/>
    <s v="Meta Principal"/>
    <s v="Meta Secundaria"/>
    <s v="ODS Secundario (1)"/>
    <s v="Meta Principal"/>
    <s v="Meta Secundaria"/>
    <s v="ODS Secundario (2)"/>
    <s v="Meta Principal"/>
    <s v="Meta Secundaria"/>
    <s v="Anual"/>
    <s v="Mensual"/>
  </r>
  <r>
    <s v="Entidad"/>
    <s v="Chile"/>
    <s v="Acceso vivienda"/>
    <n v="10"/>
    <n v="10"/>
    <n v="20"/>
    <x v="1"/>
    <n v="1"/>
    <n v="2"/>
    <n v="2"/>
    <n v="1"/>
    <n v="2"/>
    <n v="3"/>
    <n v="2"/>
    <n v="2"/>
    <n v="12000"/>
    <n v="1000"/>
  </r>
  <r>
    <s v="Entidad"/>
    <s v="Chile"/>
    <s v="Formación educativa"/>
    <n v="10"/>
    <n v="10"/>
    <n v="20"/>
    <x v="1"/>
    <n v="1"/>
    <n v="2"/>
    <n v="2"/>
    <n v="1"/>
    <n v="2"/>
    <n v="3"/>
    <n v="2"/>
    <n v="2"/>
    <n v="12000"/>
    <n v="1000"/>
  </r>
  <r>
    <s v="Entidad"/>
    <s v="Chile"/>
    <s v="Formación para el trabajo"/>
    <n v="10"/>
    <n v="10"/>
    <n v="20"/>
    <x v="1"/>
    <n v="1"/>
    <n v="2"/>
    <n v="2"/>
    <n v="1"/>
    <n v="2"/>
    <n v="3"/>
    <n v="2"/>
    <n v="2"/>
    <n v="12000"/>
    <n v="1000"/>
  </r>
  <r>
    <s v="Entidad"/>
    <s v="Chile"/>
    <s v="Acceso actividades deportivas y recreativas"/>
    <n v="10"/>
    <n v="10"/>
    <n v="20"/>
    <x v="1"/>
    <n v="1"/>
    <n v="2"/>
    <n v="2"/>
    <n v="1"/>
    <n v="2"/>
    <n v="3"/>
    <n v="2"/>
    <n v="2"/>
    <n v="12000"/>
    <n v="1000"/>
  </r>
  <r>
    <s v="Entidad"/>
    <s v="Chile"/>
    <s v="Acceso actividades culturales"/>
    <n v="10"/>
    <n v="10"/>
    <n v="20"/>
    <x v="1"/>
    <n v="1"/>
    <n v="2"/>
    <n v="2"/>
    <n v="1"/>
    <n v="2"/>
    <n v="3"/>
    <n v="2"/>
    <n v="2"/>
    <n v="12000"/>
    <n v="1000"/>
  </r>
  <r>
    <s v="Entidad"/>
    <s v="Chile"/>
    <s v="Acceso a otros espacios de participación social (especificar cuáles)"/>
    <n v="10"/>
    <n v="10"/>
    <n v="20"/>
    <x v="1"/>
    <n v="1"/>
    <n v="2"/>
    <n v="2"/>
    <n v="1"/>
    <n v="2"/>
    <n v="3"/>
    <n v="2"/>
    <n v="2"/>
    <n v="12000"/>
    <n v="1000"/>
  </r>
  <r>
    <s v="Entidad"/>
    <s v="Chile"/>
    <s v="Acceso a la inserción laboral "/>
    <n v="10"/>
    <n v="10"/>
    <n v="20"/>
    <x v="1"/>
    <n v="1"/>
    <n v="2"/>
    <n v="2"/>
    <n v="1"/>
    <n v="2"/>
    <n v="3"/>
    <n v="2"/>
    <n v="2"/>
    <n v="12000"/>
    <n v="1000"/>
  </r>
  <r>
    <s v="Entidad"/>
    <s v="Chile"/>
    <s v="Acceso a servicios de salud"/>
    <n v="10"/>
    <n v="10"/>
    <n v="20"/>
    <x v="1"/>
    <n v="1"/>
    <n v="2"/>
    <n v="2"/>
    <n v="1"/>
    <n v="2"/>
    <n v="3"/>
    <n v="2"/>
    <n v="2"/>
    <n v="12000"/>
    <n v="1000"/>
  </r>
  <r>
    <s v="Entidad"/>
    <s v="Chile"/>
    <s v="Asesoría legal"/>
    <n v="10"/>
    <n v="10"/>
    <n v="20"/>
    <x v="1"/>
    <n v="1"/>
    <n v="2"/>
    <n v="2"/>
    <n v="1"/>
    <n v="2"/>
    <n v="3"/>
    <n v="2"/>
    <n v="2"/>
    <n v="12000"/>
    <n v="1000"/>
  </r>
  <r>
    <s v="Entidad"/>
    <s v="Chile"/>
    <s v="Otros. Por favor, especificar aquí: "/>
    <n v="10"/>
    <n v="10"/>
    <n v="20"/>
    <x v="1"/>
    <n v="1"/>
    <n v="2"/>
    <n v="2"/>
    <n v="1"/>
    <n v="2"/>
    <n v="3"/>
    <n v="2"/>
    <n v="2"/>
    <n v="12000"/>
    <n v="1000"/>
  </r>
  <r>
    <s v="Entidad"/>
    <s v="Chile"/>
    <s v="Total "/>
    <n v="100"/>
    <n v="100"/>
    <n v="200"/>
    <x v="1"/>
    <n v="1"/>
    <n v="2"/>
    <n v="2"/>
    <n v="1"/>
    <n v="2"/>
    <n v="3"/>
    <n v="2"/>
    <n v="2"/>
    <n v="12000"/>
    <n v="1000"/>
  </r>
  <r>
    <s v="Nombre "/>
    <s v="País"/>
    <s v="FORMACIÓN"/>
    <s v="Hombres"/>
    <s v="Mujeres"/>
    <s v="Total"/>
    <x v="0"/>
    <s v="Meta Principal"/>
    <s v="Meta Secundaria"/>
    <s v="ODS Secundario (1)"/>
    <s v="Meta Principal"/>
    <s v="Meta Secundaria"/>
    <s v="ODS Secundario (2)"/>
    <s v="Meta Principal"/>
    <s v="Meta Secundaria"/>
    <s v="Anual"/>
    <s v="Mensual"/>
  </r>
  <r>
    <s v="Entidad"/>
    <s v="Costa Rica"/>
    <s v="Presencial "/>
    <n v="10"/>
    <n v="10"/>
    <n v="20"/>
    <x v="1"/>
    <n v="1"/>
    <n v="2"/>
    <n v="2"/>
    <n v="1"/>
    <n v="2"/>
    <n v="1"/>
    <n v="2"/>
    <n v="2"/>
    <n v="12000"/>
    <n v="1000"/>
  </r>
  <r>
    <s v="Entidad"/>
    <s v="Costa Rica"/>
    <s v="Online"/>
    <n v="10"/>
    <n v="10"/>
    <n v="20"/>
    <x v="1"/>
    <n v="1"/>
    <n v="2"/>
    <n v="2"/>
    <n v="1"/>
    <n v="2"/>
    <n v="1"/>
    <n v="2"/>
    <n v="2"/>
    <n v="12000"/>
    <n v="1000"/>
  </r>
  <r>
    <s v="Entidad"/>
    <s v="Costa Rica"/>
    <s v="Total "/>
    <n v="20"/>
    <n v="20"/>
    <n v="40"/>
    <x v="1"/>
    <n v="1"/>
    <n v="2"/>
    <n v="2"/>
    <n v="1"/>
    <n v="2"/>
    <n v="1"/>
    <n v="2"/>
    <n v="2"/>
    <n v="12000"/>
    <n v="1000"/>
  </r>
  <r>
    <s v="Nombre "/>
    <s v="País"/>
    <s v="CONSULTORÍA E INVESTIGACIÓN"/>
    <m/>
    <m/>
    <m/>
    <x v="0"/>
    <s v="Meta Principal"/>
    <s v="Meta Secundaria"/>
    <s v="ODS Secundario (1)"/>
    <s v="Meta Principal"/>
    <s v="Meta Secundaria"/>
    <s v="ODS Secundario (2)"/>
    <s v="Meta Principal"/>
    <s v="Meta Secundaria"/>
    <s v="Anual"/>
    <s v="Mensual"/>
  </r>
  <r>
    <s v="Entidad"/>
    <s v="Mexico"/>
    <s v="Especificar aquí la temática"/>
    <n v="50"/>
    <n v="50"/>
    <n v="100"/>
    <x v="1"/>
    <n v="1"/>
    <n v="2"/>
    <n v="2"/>
    <n v="1"/>
    <n v="2"/>
    <n v="3"/>
    <n v="2"/>
    <n v="2"/>
    <n v="12000"/>
    <n v="1000"/>
  </r>
  <r>
    <s v="Entidad"/>
    <s v="Mexico"/>
    <s v="Especificar aquí la temática"/>
    <n v="50"/>
    <n v="50"/>
    <n v="100"/>
    <x v="1"/>
    <n v="1"/>
    <n v="2"/>
    <n v="2"/>
    <n v="1"/>
    <n v="2"/>
    <n v="3"/>
    <n v="2"/>
    <n v="2"/>
    <n v="12000"/>
    <n v="1000"/>
  </r>
  <r>
    <s v="Entidad"/>
    <s v="Mexico"/>
    <s v="Total "/>
    <n v="100"/>
    <n v="100"/>
    <n v="200"/>
    <x v="1"/>
    <n v="1"/>
    <n v="2"/>
    <n v="2"/>
    <n v="1"/>
    <n v="2"/>
    <n v="3"/>
    <n v="2"/>
    <n v="2"/>
    <n v="12000"/>
    <n v="1000"/>
  </r>
  <r>
    <s v="Nombre "/>
    <s v="País"/>
    <s v="OTROS PROYECTOS EN LOS QUE COLABORAN LAS ENTIDADES RIOD"/>
    <m/>
    <m/>
    <m/>
    <x v="0"/>
    <s v="Meta Principal"/>
    <s v="Meta Secundaria"/>
    <s v="ODS Secundario (1)"/>
    <s v="Meta Principal"/>
    <s v="Meta Secundaria"/>
    <s v="ODS Secundario (2)"/>
    <s v="Meta Principal"/>
    <s v="Meta Secundaria"/>
    <s v="Anual"/>
    <s v="Mensual"/>
  </r>
  <r>
    <s v="Entidad"/>
    <s v="Mexico"/>
    <m/>
    <m/>
    <m/>
    <m/>
    <x v="1"/>
    <n v="1"/>
    <n v="2"/>
    <n v="2"/>
    <n v="1"/>
    <n v="2"/>
    <n v="3"/>
    <n v="2"/>
    <n v="2"/>
    <n v="12000"/>
    <n v="1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5"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chartFormat="1">
  <location ref="A1:B5" firstHeaderRow="1" firstDataRow="1" firstDataCol="1"/>
  <pivotFields count="17">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1"/>
        <item x="2"/>
        <item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6"/>
  </rowFields>
  <rowItems count="4">
    <i>
      <x/>
    </i>
    <i>
      <x v="1"/>
    </i>
    <i>
      <x v="2"/>
    </i>
    <i>
      <x v="3"/>
    </i>
  </rowItems>
  <colItems count="1">
    <i/>
  </colItems>
  <dataFields count="1">
    <dataField name="Cuenta de TIPOS DE INTERVENCIÓN (Indicar nº de personas y desagregado entre hombres y mujeres)" fld="2"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lumna1" xr10:uid="{00000000-0013-0000-FFFF-FFFF01000000}" sourceName="PAIS">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S_DE_INTERVENCIÓN__Indicar_nº_de_personas_y_desagregado_entre_hombres_y_mujeres" xr10:uid="{00000000-0013-0000-FFFF-FFFF02000000}" sourceName="TIPOS DE INTERVENCIÓN">
  <extLst>
    <x:ext xmlns:x15="http://schemas.microsoft.com/office/spreadsheetml/2010/11/main" uri="{2F2917AC-EB37-4324-AD4E-5DD8C200BD13}">
      <x15:tableSlicerCache tableId="1"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ODS_ASOCIADO_A_LA_ACTIVIDAD" xr10:uid="{00000000-0013-0000-FFFF-FFFF03000000}" sourceName="ODS ASOCIADO A LA ACTIVIDAD">
  <extLst>
    <x:ext xmlns:x15="http://schemas.microsoft.com/office/spreadsheetml/2010/11/main" uri="{2F2917AC-EB37-4324-AD4E-5DD8C200BD13}">
      <x15:tableSlicerCache tableId="1" column="7"/>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ESUPUESTO" xr10:uid="{00000000-0013-0000-FFFF-FFFF04000000}" sourceName="PRESUPUESTO ANUAL">
  <extLst>
    <x:ext xmlns:x15="http://schemas.microsoft.com/office/spreadsheetml/2010/11/main" uri="{2F2917AC-EB37-4324-AD4E-5DD8C200BD13}">
      <x15:tableSlicerCache tableId="1" column="1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ODS_II" xr10:uid="{00000000-0013-0000-FFFF-FFFF05000000}" sourceName="ODS II">
  <extLst>
    <x:ext xmlns:x15="http://schemas.microsoft.com/office/spreadsheetml/2010/11/main" uri="{2F2917AC-EB37-4324-AD4E-5DD8C200BD13}">
      <x15:tableSlicerCache tableId="1" column="10"/>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ODS_III" xr10:uid="{00000000-0013-0000-FFFF-FFFF06000000}" sourceName="ODS III">
  <extLst>
    <x:ext xmlns:x15="http://schemas.microsoft.com/office/spreadsheetml/2010/11/main" uri="{2F2917AC-EB37-4324-AD4E-5DD8C200BD13}">
      <x15:tableSlicerCache tableId="1" column="13"/>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YECTO" xr10:uid="{00000000-0013-0000-FFFF-FFFF07000000}" sourceName="PROYECTO">
  <extLst>
    <x:ext xmlns:x15="http://schemas.microsoft.com/office/spreadsheetml/2010/11/main" uri="{2F2917AC-EB37-4324-AD4E-5DD8C200BD13}">
      <x15:tableSlicerCache tableId="2"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PREVENCIÓN" xr10:uid="{00000000-0013-0000-FFFF-FFFF08000000}" sourceName="TIPO DE PREVENCIÓN">
  <extLst>
    <x:ext xmlns:x15="http://schemas.microsoft.com/office/spreadsheetml/2010/11/main" uri="{2F2917AC-EB37-4324-AD4E-5DD8C200BD13}">
      <x15:tableSlicerCache tableId="2" column="18"/>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umna1" xr10:uid="{00000000-0014-0000-FFFF-FFFF01000000}" cache="SegmentaciónDeDatos_Columna1" caption="PAIS" columnCount="4" style="SlicerStyleLight2" rowHeight="241300"/>
  <slicer name="TIPOS DE INTERVENCIÓN (Indicar nº de personas y desagregado entre hombres y mujeres)" xr10:uid="{00000000-0014-0000-FFFF-FFFF02000000}" cache="SegmentaciónDeDatos_TIPOS_DE_INTERVENCIÓN__Indicar_nº_de_personas_y_desagregado_entre_hombres_y_mujeres" caption="TIPOS DE INTERVENCIÓN" columnCount="9" rowHeight="241300"/>
  <slicer name="ODS ASOCIADO A LA ACTIVIDAD" xr10:uid="{00000000-0014-0000-FFFF-FFFF03000000}" cache="SegmentaciónDeDatos_ODS_ASOCIADO_A_LA_ACTIVIDAD" caption="ODS ASOCIADO A LA ACTIVIDAD" style="SlicerStyleDark6" rowHeight="241300"/>
  <slicer name="PRESUPUESTO " xr10:uid="{00000000-0014-0000-FFFF-FFFF04000000}" cache="SegmentaciónDeDatos_PRESUPUESTO" caption="PRESUPUESTO ANUAL" style="SlicerStyleLight3" rowHeight="241300"/>
  <slicer name="ODS II" xr10:uid="{00000000-0014-0000-FFFF-FFFF05000000}" cache="SegmentaciónDeDatos_ODS_II" caption="ODS II" style="SlicerStyleLight6" rowHeight="241300"/>
  <slicer name="ODS III" xr10:uid="{00000000-0014-0000-FFFF-FFFF06000000}" cache="SegmentaciónDeDatos_ODS_III" caption="ODS III" style="SlicerStyleLight4"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YECTO" xr10:uid="{00000000-0014-0000-FFFF-FFFF07000000}" cache="SegmentaciónDeDatos_PROYECTO" caption="PROYECTO" style="SlicerStyleDark6" rowHeight="241300"/>
  <slicer name="TIPO DE PREVENCIÓN" xr10:uid="{00000000-0014-0000-FFFF-FFFF08000000}" cache="SegmentaciónDeDatos_TIPO_DE_PREVENCIÓN" caption="TIPO DE PREVENCIÓN" columnCount="2"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I_ODS" displayName="RI_ODS" ref="A13:Q65" totalsRowCount="1" headerRowDxfId="77" dataDxfId="75" headerRowBorderDxfId="76" tableBorderDxfId="74" totalsRowBorderDxfId="73">
  <autoFilter ref="A13:Q64" xr:uid="{00000000-0009-0000-0100-000001000000}"/>
  <tableColumns count="17">
    <tableColumn id="1" xr3:uid="{00000000-0010-0000-0000-000001000000}" name="DATOS DE LA ENTIDAD" totalsRowLabel="Total" dataDxfId="72" totalsRowDxfId="71"/>
    <tableColumn id="2" xr3:uid="{00000000-0010-0000-0000-000002000000}" name="PAIS" dataDxfId="70" totalsRowDxfId="69"/>
    <tableColumn id="3" xr3:uid="{00000000-0010-0000-0000-000003000000}" name="TIPOS DE INTERVENCIÓN" dataDxfId="68" totalsRowDxfId="67"/>
    <tableColumn id="4" xr3:uid="{00000000-0010-0000-0000-000004000000}" name="Hombres" dataDxfId="66" totalsRowDxfId="65"/>
    <tableColumn id="5" xr3:uid="{00000000-0010-0000-0000-000005000000}" name="Mujeres" dataDxfId="64" totalsRowDxfId="63"/>
    <tableColumn id="6" xr3:uid="{00000000-0010-0000-0000-000006000000}" name="Total" totalsRowFunction="count" dataDxfId="62" totalsRowDxfId="61"/>
    <tableColumn id="7" xr3:uid="{00000000-0010-0000-0000-000007000000}" name="ODS ASOCIADO A LA ACTIVIDAD" totalsRowFunction="count" dataDxfId="60" totalsRowDxfId="59"/>
    <tableColumn id="8" xr3:uid="{00000000-0010-0000-0000-000008000000}" name="ODS I / M I" totalsRowFunction="count" dataDxfId="58" totalsRowDxfId="57"/>
    <tableColumn id="9" xr3:uid="{00000000-0010-0000-0000-000009000000}" name="ODS I / M II" totalsRowFunction="count" dataDxfId="56" totalsRowDxfId="55"/>
    <tableColumn id="10" xr3:uid="{00000000-0010-0000-0000-00000A000000}" name="ODS II" totalsRowFunction="count" dataDxfId="54" totalsRowDxfId="53"/>
    <tableColumn id="11" xr3:uid="{00000000-0010-0000-0000-00000B000000}" name="ODS II / M I" totalsRowFunction="count" dataDxfId="52" totalsRowDxfId="51"/>
    <tableColumn id="12" xr3:uid="{00000000-0010-0000-0000-00000C000000}" name="ODS II / M II" totalsRowFunction="count" dataDxfId="50" totalsRowDxfId="49"/>
    <tableColumn id="13" xr3:uid="{00000000-0010-0000-0000-00000D000000}" name="ODS III" totalsRowFunction="count" dataDxfId="48" totalsRowDxfId="47"/>
    <tableColumn id="14" xr3:uid="{00000000-0010-0000-0000-00000E000000}" name="ODS III / M I" totalsRowFunction="count" dataDxfId="46" totalsRowDxfId="45"/>
    <tableColumn id="15" xr3:uid="{00000000-0010-0000-0000-00000F000000}" name="ODS III / M II" totalsRowFunction="count" dataDxfId="44" totalsRowDxfId="43"/>
    <tableColumn id="16" xr3:uid="{00000000-0010-0000-0000-000010000000}" name="PRESUPUESTO ANUAL" totalsRowFunction="sum" dataDxfId="42" totalsRowDxfId="41"/>
    <tableColumn id="17" xr3:uid="{00000000-0010-0000-0000-000011000000}" name="PRESUPUESTO MENSUAL" totalsRowFunction="average" dataDxfId="40" totalsRow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EVENCIÓN" displayName="PREVENCIÓN" ref="A7:R26" totalsRowCount="1" headerRowDxfId="38">
  <autoFilter ref="A7:R25" xr:uid="{00000000-0009-0000-0100-000002000000}"/>
  <tableColumns count="18">
    <tableColumn id="1" xr3:uid="{00000000-0010-0000-0100-000001000000}" name="PROYECTO" totalsRowLabel="Total" dataDxfId="37" totalsRowDxfId="36"/>
    <tableColumn id="18" xr3:uid="{00000000-0010-0000-0100-000012000000}" name="TIPO DE PREVENCIÓN" dataDxfId="35" totalsRowDxfId="34"/>
    <tableColumn id="2" xr3:uid="{00000000-0010-0000-0100-000002000000}" name="Hombres" totalsRowFunction="sum" dataDxfId="33" totalsRowDxfId="32"/>
    <tableColumn id="3" xr3:uid="{00000000-0010-0000-0100-000003000000}" name="Mujeres" totalsRowFunction="sum" dataDxfId="31" totalsRowDxfId="30"/>
    <tableColumn id="4" xr3:uid="{00000000-0010-0000-0100-000004000000}" name="Total" totalsRowFunction="sum" dataDxfId="29" totalsRowDxfId="28"/>
    <tableColumn id="5" xr3:uid="{00000000-0010-0000-0100-000005000000}" name="ODS Principal" totalsRowFunction="count" dataDxfId="27" totalsRowDxfId="26"/>
    <tableColumn id="6" xr3:uid="{00000000-0010-0000-0100-000006000000}" name="Meta Principal" totalsRowFunction="count" dataDxfId="25" totalsRowDxfId="24"/>
    <tableColumn id="7" xr3:uid="{00000000-0010-0000-0100-000007000000}" name="Meta Secundaria" totalsRowFunction="count" dataDxfId="23" totalsRowDxfId="22"/>
    <tableColumn id="8" xr3:uid="{00000000-0010-0000-0100-000008000000}" name="ODS Secundario (1)" totalsRowFunction="count" dataDxfId="21" totalsRowDxfId="20"/>
    <tableColumn id="9" xr3:uid="{00000000-0010-0000-0100-000009000000}" name="Meta Principal2" totalsRowFunction="count" dataDxfId="19" totalsRowDxfId="18"/>
    <tableColumn id="10" xr3:uid="{00000000-0010-0000-0100-00000A000000}" name="Meta Secundaria3" totalsRowFunction="count" dataDxfId="17" totalsRowDxfId="16"/>
    <tableColumn id="11" xr3:uid="{00000000-0010-0000-0100-00000B000000}" name="ODS Secundario (2)" totalsRowFunction="count" dataDxfId="15" totalsRowDxfId="14"/>
    <tableColumn id="12" xr3:uid="{00000000-0010-0000-0100-00000C000000}" name="Meta Principal4" totalsRowFunction="count" dataDxfId="13" totalsRowDxfId="12"/>
    <tableColumn id="13" xr3:uid="{00000000-0010-0000-0100-00000D000000}" name="Meta Secundaria5" totalsRowFunction="count" dataDxfId="11" totalsRowDxfId="10"/>
    <tableColumn id="14" xr3:uid="{00000000-0010-0000-0100-00000E000000}" name="Anual" totalsRowFunction="average" dataDxfId="9" totalsRowDxfId="8"/>
    <tableColumn id="15" xr3:uid="{00000000-0010-0000-0100-00000F000000}" name="Mensual" totalsRowFunction="average" dataDxfId="7" totalsRowDxfId="6"/>
    <tableColumn id="16" xr3:uid="{00000000-0010-0000-0100-000010000000}" name="Duración (meses)" totalsRowFunction="average"/>
    <tableColumn id="17" xr3:uid="{00000000-0010-0000-0100-000011000000}" name="Presupuesto total" totalsRowFunction="sum" totalsRowDxfId="5"/>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Listado_Metas" displayName="Listado_Metas" ref="A1:A125" totalsRowShown="0" dataDxfId="4" tableBorderDxfId="3">
  <autoFilter ref="A1:A125" xr:uid="{00000000-0009-0000-0100-000006000000}"/>
  <tableColumns count="1">
    <tableColumn id="1" xr3:uid="{00000000-0010-0000-0200-000001000000}" name="LISTADO METAS" dataDxfId="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Listado_ODS" displayName="Listado_ODS" ref="A1:A12" totalsRowShown="0" headerRowDxfId="1" tableBorderDxfId="0">
  <autoFilter ref="A1:A12" xr:uid="{00000000-0009-0000-0100-000008000000}"/>
  <tableColumns count="1">
    <tableColumn id="1" xr3:uid="{00000000-0010-0000-0300-000001000000}" name="Listado OD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0"/>
  <sheetViews>
    <sheetView topLeftCell="A142" zoomScale="59" zoomScaleNormal="59" workbookViewId="0">
      <selection activeCell="J12" sqref="J12"/>
    </sheetView>
  </sheetViews>
  <sheetFormatPr baseColWidth="10" defaultRowHeight="15"/>
  <cols>
    <col min="2" max="2" width="3.28515625" customWidth="1"/>
    <col min="4" max="4" width="11.42578125" customWidth="1"/>
    <col min="5" max="5" width="97.28515625" customWidth="1"/>
  </cols>
  <sheetData>
    <row r="1" spans="1:5">
      <c r="A1" t="s">
        <v>217</v>
      </c>
    </row>
    <row r="2" spans="1:5">
      <c r="B2" s="53"/>
      <c r="C2" t="s">
        <v>213</v>
      </c>
    </row>
    <row r="3" spans="1:5">
      <c r="B3" s="61"/>
      <c r="C3" t="s">
        <v>215</v>
      </c>
    </row>
    <row r="4" spans="1:5">
      <c r="B4" s="69"/>
      <c r="C4" t="s">
        <v>216</v>
      </c>
    </row>
    <row r="9" spans="1:5" ht="15.75" thickBot="1"/>
    <row r="10" spans="1:5" ht="15.75" thickBot="1">
      <c r="D10" s="49" t="s">
        <v>79</v>
      </c>
      <c r="E10" s="50" t="s">
        <v>70</v>
      </c>
    </row>
    <row r="11" spans="1:5" ht="36" customHeight="1">
      <c r="D11" s="107" t="s">
        <v>78</v>
      </c>
      <c r="E11" s="27" t="s">
        <v>71</v>
      </c>
    </row>
    <row r="12" spans="1:5" ht="24">
      <c r="D12" s="108"/>
      <c r="E12" s="28" t="s">
        <v>72</v>
      </c>
    </row>
    <row r="13" spans="1:5" ht="24">
      <c r="D13" s="108"/>
      <c r="E13" s="28" t="s">
        <v>73</v>
      </c>
    </row>
    <row r="14" spans="1:5" ht="48">
      <c r="D14" s="108"/>
      <c r="E14" s="28" t="s">
        <v>74</v>
      </c>
    </row>
    <row r="15" spans="1:5" ht="36">
      <c r="D15" s="108"/>
      <c r="E15" s="28" t="s">
        <v>75</v>
      </c>
    </row>
    <row r="16" spans="1:5" ht="48">
      <c r="D16" s="108"/>
      <c r="E16" s="28" t="s">
        <v>76</v>
      </c>
    </row>
    <row r="17" spans="4:5" ht="36">
      <c r="D17" s="109"/>
      <c r="E17" s="51" t="s">
        <v>77</v>
      </c>
    </row>
    <row r="18" spans="4:5" ht="36" customHeight="1">
      <c r="D18" s="110" t="s">
        <v>123</v>
      </c>
      <c r="E18" s="29" t="s">
        <v>80</v>
      </c>
    </row>
    <row r="19" spans="4:5" ht="48">
      <c r="D19" s="111"/>
      <c r="E19" s="29" t="s">
        <v>81</v>
      </c>
    </row>
    <row r="20" spans="4:5" ht="60">
      <c r="D20" s="111"/>
      <c r="E20" s="29" t="s">
        <v>82</v>
      </c>
    </row>
    <row r="21" spans="4:5" ht="48" customHeight="1">
      <c r="D21" s="111"/>
      <c r="E21" s="29" t="s">
        <v>83</v>
      </c>
    </row>
    <row r="22" spans="4:5" ht="60">
      <c r="D22" s="111"/>
      <c r="E22" s="29" t="s">
        <v>84</v>
      </c>
    </row>
    <row r="23" spans="4:5" ht="48">
      <c r="D23" s="111"/>
      <c r="E23" s="29" t="s">
        <v>85</v>
      </c>
    </row>
    <row r="24" spans="4:5" ht="36">
      <c r="D24" s="111"/>
      <c r="E24" s="29" t="s">
        <v>86</v>
      </c>
    </row>
    <row r="25" spans="4:5" ht="36">
      <c r="D25" s="112"/>
      <c r="E25" s="29" t="s">
        <v>87</v>
      </c>
    </row>
    <row r="26" spans="4:5" ht="15" customHeight="1">
      <c r="D26" s="113" t="s">
        <v>122</v>
      </c>
      <c r="E26" s="52" t="s">
        <v>88</v>
      </c>
    </row>
    <row r="27" spans="4:5" ht="36">
      <c r="D27" s="114"/>
      <c r="E27" s="30" t="s">
        <v>89</v>
      </c>
    </row>
    <row r="28" spans="4:5" ht="24" customHeight="1">
      <c r="D28" s="114"/>
      <c r="E28" s="30" t="s">
        <v>90</v>
      </c>
    </row>
    <row r="29" spans="4:5" ht="24">
      <c r="D29" s="114"/>
      <c r="E29" s="30" t="s">
        <v>91</v>
      </c>
    </row>
    <row r="30" spans="4:5" ht="24">
      <c r="D30" s="114"/>
      <c r="E30" s="30" t="s">
        <v>92</v>
      </c>
    </row>
    <row r="31" spans="4:5" ht="24">
      <c r="D31" s="114"/>
      <c r="E31" s="30" t="s">
        <v>93</v>
      </c>
    </row>
    <row r="32" spans="4:5" ht="36">
      <c r="D32" s="114"/>
      <c r="E32" s="30" t="s">
        <v>94</v>
      </c>
    </row>
    <row r="33" spans="4:5" ht="36">
      <c r="D33" s="114"/>
      <c r="E33" s="30" t="s">
        <v>95</v>
      </c>
    </row>
    <row r="34" spans="4:5" ht="24">
      <c r="D34" s="114"/>
      <c r="E34" s="30" t="s">
        <v>96</v>
      </c>
    </row>
    <row r="35" spans="4:5" ht="24">
      <c r="D35" s="114"/>
      <c r="E35" s="30" t="s">
        <v>97</v>
      </c>
    </row>
    <row r="36" spans="4:5" ht="84">
      <c r="D36" s="114"/>
      <c r="E36" s="30" t="s">
        <v>98</v>
      </c>
    </row>
    <row r="37" spans="4:5" ht="36">
      <c r="D37" s="114"/>
      <c r="E37" s="30" t="s">
        <v>99</v>
      </c>
    </row>
    <row r="38" spans="4:5" ht="24">
      <c r="D38" s="115"/>
      <c r="E38" s="31" t="s">
        <v>100</v>
      </c>
    </row>
    <row r="39" spans="4:5" ht="24" customHeight="1">
      <c r="D39" s="116" t="s">
        <v>121</v>
      </c>
      <c r="E39" s="32" t="s">
        <v>101</v>
      </c>
    </row>
    <row r="40" spans="4:5" ht="24">
      <c r="D40" s="117"/>
      <c r="E40" s="32" t="s">
        <v>102</v>
      </c>
    </row>
    <row r="41" spans="4:5" ht="24">
      <c r="D41" s="117"/>
      <c r="E41" s="32" t="s">
        <v>103</v>
      </c>
    </row>
    <row r="42" spans="4:5" ht="24">
      <c r="D42" s="117"/>
      <c r="E42" s="32" t="s">
        <v>104</v>
      </c>
    </row>
    <row r="43" spans="4:5" ht="36">
      <c r="D43" s="117"/>
      <c r="E43" s="32" t="s">
        <v>105</v>
      </c>
    </row>
    <row r="44" spans="4:5" ht="24">
      <c r="D44" s="117"/>
      <c r="E44" s="32" t="s">
        <v>106</v>
      </c>
    </row>
    <row r="45" spans="4:5" ht="48">
      <c r="D45" s="117"/>
      <c r="E45" s="32" t="s">
        <v>107</v>
      </c>
    </row>
    <row r="46" spans="4:5" ht="36">
      <c r="D46" s="117"/>
      <c r="E46" s="32" t="s">
        <v>108</v>
      </c>
    </row>
    <row r="47" spans="4:5" ht="60">
      <c r="D47" s="117"/>
      <c r="E47" s="32" t="s">
        <v>109</v>
      </c>
    </row>
    <row r="48" spans="4:5" ht="36">
      <c r="D48" s="118"/>
      <c r="E48" s="33" t="s">
        <v>110</v>
      </c>
    </row>
    <row r="49" spans="4:5" ht="15" customHeight="1">
      <c r="D49" s="119" t="s">
        <v>120</v>
      </c>
      <c r="E49" s="34" t="s">
        <v>111</v>
      </c>
    </row>
    <row r="50" spans="4:5" ht="24">
      <c r="D50" s="120"/>
      <c r="E50" s="34" t="s">
        <v>112</v>
      </c>
    </row>
    <row r="51" spans="4:5" ht="15" customHeight="1">
      <c r="D51" s="120"/>
      <c r="E51" s="34" t="s">
        <v>113</v>
      </c>
    </row>
    <row r="52" spans="4:5" ht="36">
      <c r="D52" s="120"/>
      <c r="E52" s="34" t="s">
        <v>114</v>
      </c>
    </row>
    <row r="53" spans="4:5" ht="24">
      <c r="D53" s="120"/>
      <c r="E53" s="34" t="s">
        <v>115</v>
      </c>
    </row>
    <row r="54" spans="4:5" ht="36">
      <c r="D54" s="120"/>
      <c r="E54" s="34" t="s">
        <v>116</v>
      </c>
    </row>
    <row r="55" spans="4:5" ht="36">
      <c r="D55" s="120"/>
      <c r="E55" s="34" t="s">
        <v>117</v>
      </c>
    </row>
    <row r="56" spans="4:5" ht="24">
      <c r="D56" s="120"/>
      <c r="E56" s="34" t="s">
        <v>118</v>
      </c>
    </row>
    <row r="57" spans="4:5" ht="24">
      <c r="D57" s="121"/>
      <c r="E57" s="35" t="s">
        <v>119</v>
      </c>
    </row>
    <row r="58" spans="4:5" ht="24" customHeight="1">
      <c r="D58" s="104" t="s">
        <v>136</v>
      </c>
      <c r="E58" s="36" t="s">
        <v>124</v>
      </c>
    </row>
    <row r="59" spans="4:5" ht="36">
      <c r="D59" s="105"/>
      <c r="E59" s="36" t="s">
        <v>125</v>
      </c>
    </row>
    <row r="60" spans="4:5" ht="36">
      <c r="D60" s="105"/>
      <c r="E60" s="36" t="s">
        <v>126</v>
      </c>
    </row>
    <row r="61" spans="4:5" ht="36" customHeight="1">
      <c r="D61" s="105"/>
      <c r="E61" s="36" t="s">
        <v>127</v>
      </c>
    </row>
    <row r="62" spans="4:5" ht="24">
      <c r="D62" s="105"/>
      <c r="E62" s="36" t="s">
        <v>128</v>
      </c>
    </row>
    <row r="63" spans="4:5" ht="24">
      <c r="D63" s="105"/>
      <c r="E63" s="36" t="s">
        <v>129</v>
      </c>
    </row>
    <row r="64" spans="4:5" ht="48">
      <c r="D64" s="105"/>
      <c r="E64" s="36" t="s">
        <v>130</v>
      </c>
    </row>
    <row r="65" spans="4:5" ht="24">
      <c r="D65" s="105"/>
      <c r="E65" s="36" t="s">
        <v>131</v>
      </c>
    </row>
    <row r="66" spans="4:5" ht="24">
      <c r="D66" s="105"/>
      <c r="E66" s="36" t="s">
        <v>132</v>
      </c>
    </row>
    <row r="67" spans="4:5" ht="24">
      <c r="D67" s="105"/>
      <c r="E67" s="36" t="s">
        <v>133</v>
      </c>
    </row>
    <row r="68" spans="4:5" ht="36">
      <c r="D68" s="105"/>
      <c r="E68" s="36" t="s">
        <v>134</v>
      </c>
    </row>
    <row r="69" spans="4:5" ht="24">
      <c r="D69" s="106"/>
      <c r="E69" s="37" t="s">
        <v>135</v>
      </c>
    </row>
    <row r="70" spans="4:5" ht="24" customHeight="1">
      <c r="D70" s="122" t="s">
        <v>211</v>
      </c>
      <c r="E70" s="38" t="s">
        <v>137</v>
      </c>
    </row>
    <row r="71" spans="4:5" ht="24">
      <c r="D71" s="123"/>
      <c r="E71" s="38" t="s">
        <v>138</v>
      </c>
    </row>
    <row r="72" spans="4:5" ht="24">
      <c r="D72" s="123"/>
      <c r="E72" s="38" t="s">
        <v>139</v>
      </c>
    </row>
    <row r="73" spans="4:5" ht="24">
      <c r="D73" s="123"/>
      <c r="E73" s="38" t="s">
        <v>140</v>
      </c>
    </row>
    <row r="74" spans="4:5" ht="24">
      <c r="D74" s="123"/>
      <c r="E74" s="38" t="s">
        <v>141</v>
      </c>
    </row>
    <row r="75" spans="4:5" ht="36">
      <c r="D75" s="123"/>
      <c r="E75" s="38" t="s">
        <v>142</v>
      </c>
    </row>
    <row r="76" spans="4:5" ht="24">
      <c r="D76" s="123"/>
      <c r="E76" s="38" t="s">
        <v>143</v>
      </c>
    </row>
    <row r="77" spans="4:5" ht="24">
      <c r="D77" s="123"/>
      <c r="E77" s="38" t="s">
        <v>144</v>
      </c>
    </row>
    <row r="78" spans="4:5" ht="48">
      <c r="D78" s="123"/>
      <c r="E78" s="38" t="s">
        <v>145</v>
      </c>
    </row>
    <row r="79" spans="4:5" ht="24">
      <c r="D79" s="124"/>
      <c r="E79" s="39" t="s">
        <v>146</v>
      </c>
    </row>
    <row r="80" spans="4:5" ht="24" customHeight="1">
      <c r="D80" s="125" t="s">
        <v>157</v>
      </c>
      <c r="E80" s="40" t="s">
        <v>147</v>
      </c>
    </row>
    <row r="81" spans="4:5" ht="48">
      <c r="D81" s="126"/>
      <c r="E81" s="40" t="s">
        <v>148</v>
      </c>
    </row>
    <row r="82" spans="4:5" ht="24">
      <c r="D82" s="126"/>
      <c r="E82" s="40" t="s">
        <v>149</v>
      </c>
    </row>
    <row r="83" spans="4:5">
      <c r="D83" s="126"/>
      <c r="E83" s="40" t="s">
        <v>150</v>
      </c>
    </row>
    <row r="84" spans="4:5" ht="48">
      <c r="D84" s="126"/>
      <c r="E84" s="40" t="s">
        <v>151</v>
      </c>
    </row>
    <row r="85" spans="4:5" ht="24">
      <c r="D85" s="126"/>
      <c r="E85" s="40" t="s">
        <v>152</v>
      </c>
    </row>
    <row r="86" spans="4:5" ht="24">
      <c r="D86" s="126"/>
      <c r="E86" s="40" t="s">
        <v>153</v>
      </c>
    </row>
    <row r="87" spans="4:5" ht="24">
      <c r="D87" s="126"/>
      <c r="E87" s="40" t="s">
        <v>154</v>
      </c>
    </row>
    <row r="88" spans="4:5" ht="60">
      <c r="D88" s="126"/>
      <c r="E88" s="40" t="s">
        <v>155</v>
      </c>
    </row>
    <row r="89" spans="4:5" ht="24">
      <c r="D89" s="127"/>
      <c r="E89" s="41" t="s">
        <v>156</v>
      </c>
    </row>
    <row r="90" spans="4:5" ht="36" customHeight="1">
      <c r="D90" s="128" t="s">
        <v>212</v>
      </c>
      <c r="E90" s="42" t="s">
        <v>158</v>
      </c>
    </row>
    <row r="91" spans="4:5" ht="36">
      <c r="D91" s="129"/>
      <c r="E91" s="42" t="s">
        <v>159</v>
      </c>
    </row>
    <row r="92" spans="4:5" ht="36">
      <c r="D92" s="129"/>
      <c r="E92" s="42" t="s">
        <v>160</v>
      </c>
    </row>
    <row r="93" spans="4:5" ht="24">
      <c r="D93" s="129"/>
      <c r="E93" s="42" t="s">
        <v>161</v>
      </c>
    </row>
    <row r="94" spans="4:5" ht="24">
      <c r="D94" s="129"/>
      <c r="E94" s="42" t="s">
        <v>162</v>
      </c>
    </row>
    <row r="95" spans="4:5" ht="24">
      <c r="D95" s="129"/>
      <c r="E95" s="42" t="s">
        <v>163</v>
      </c>
    </row>
    <row r="96" spans="4:5" ht="24">
      <c r="D96" s="129"/>
      <c r="E96" s="42" t="s">
        <v>164</v>
      </c>
    </row>
    <row r="97" spans="4:5" ht="24">
      <c r="D97" s="129"/>
      <c r="E97" s="42" t="s">
        <v>165</v>
      </c>
    </row>
    <row r="98" spans="4:5" ht="24">
      <c r="D98" s="129"/>
      <c r="E98" s="42" t="s">
        <v>166</v>
      </c>
    </row>
    <row r="99" spans="4:5" ht="24">
      <c r="D99" s="129"/>
      <c r="E99" s="42" t="s">
        <v>167</v>
      </c>
    </row>
    <row r="100" spans="4:5" ht="36">
      <c r="D100" s="129"/>
      <c r="E100" s="42" t="s">
        <v>168</v>
      </c>
    </row>
    <row r="101" spans="4:5" ht="24">
      <c r="D101" s="130"/>
      <c r="E101" s="43" t="s">
        <v>169</v>
      </c>
    </row>
    <row r="102" spans="4:5" ht="24" customHeight="1">
      <c r="D102" s="131" t="s">
        <v>182</v>
      </c>
      <c r="E102" s="44" t="s">
        <v>170</v>
      </c>
    </row>
    <row r="103" spans="4:5">
      <c r="D103" s="132"/>
      <c r="E103" s="44" t="s">
        <v>171</v>
      </c>
    </row>
    <row r="104" spans="4:5" ht="24">
      <c r="D104" s="132"/>
      <c r="E104" s="44" t="s">
        <v>172</v>
      </c>
    </row>
    <row r="105" spans="4:5" ht="24">
      <c r="D105" s="132"/>
      <c r="E105" s="44" t="s">
        <v>173</v>
      </c>
    </row>
    <row r="106" spans="4:5">
      <c r="D106" s="132"/>
      <c r="E106" s="44" t="s">
        <v>174</v>
      </c>
    </row>
    <row r="107" spans="4:5">
      <c r="D107" s="132"/>
      <c r="E107" s="44" t="s">
        <v>175</v>
      </c>
    </row>
    <row r="108" spans="4:5" ht="24">
      <c r="D108" s="132"/>
      <c r="E108" s="44" t="s">
        <v>176</v>
      </c>
    </row>
    <row r="109" spans="4:5">
      <c r="D109" s="132"/>
      <c r="E109" s="44" t="s">
        <v>177</v>
      </c>
    </row>
    <row r="110" spans="4:5" ht="24">
      <c r="D110" s="132"/>
      <c r="E110" s="44" t="s">
        <v>178</v>
      </c>
    </row>
    <row r="111" spans="4:5" ht="24">
      <c r="D111" s="132"/>
      <c r="E111" s="44" t="s">
        <v>179</v>
      </c>
    </row>
    <row r="112" spans="4:5" ht="36">
      <c r="D112" s="132"/>
      <c r="E112" s="44" t="s">
        <v>180</v>
      </c>
    </row>
    <row r="113" spans="4:5">
      <c r="D113" s="133"/>
      <c r="E113" s="45" t="s">
        <v>181</v>
      </c>
    </row>
    <row r="114" spans="4:5" ht="15" customHeight="1">
      <c r="D114" s="134" t="s">
        <v>210</v>
      </c>
      <c r="E114" s="46" t="s">
        <v>183</v>
      </c>
    </row>
    <row r="115" spans="4:5" ht="24">
      <c r="D115" s="135"/>
      <c r="E115" s="47" t="s">
        <v>184</v>
      </c>
    </row>
    <row r="116" spans="4:5" ht="84">
      <c r="D116" s="135"/>
      <c r="E116" s="47" t="s">
        <v>185</v>
      </c>
    </row>
    <row r="117" spans="4:5">
      <c r="D117" s="135"/>
      <c r="E117" s="47" t="s">
        <v>186</v>
      </c>
    </row>
    <row r="118" spans="4:5" ht="36">
      <c r="D118" s="135"/>
      <c r="E118" s="47" t="s">
        <v>187</v>
      </c>
    </row>
    <row r="119" spans="4:5">
      <c r="D119" s="135"/>
      <c r="E119" s="47" t="s">
        <v>188</v>
      </c>
    </row>
    <row r="120" spans="4:5">
      <c r="D120" s="135"/>
      <c r="E120" s="46" t="s">
        <v>189</v>
      </c>
    </row>
    <row r="121" spans="4:5" ht="48">
      <c r="D121" s="135"/>
      <c r="E121" s="47" t="s">
        <v>190</v>
      </c>
    </row>
    <row r="122" spans="4:5" ht="36">
      <c r="D122" s="135"/>
      <c r="E122" s="47" t="s">
        <v>191</v>
      </c>
    </row>
    <row r="123" spans="4:5" ht="36" customHeight="1">
      <c r="D123" s="135"/>
      <c r="E123" s="47" t="s">
        <v>192</v>
      </c>
    </row>
    <row r="124" spans="4:5">
      <c r="D124" s="135"/>
      <c r="E124" s="46" t="s">
        <v>193</v>
      </c>
    </row>
    <row r="125" spans="4:5" ht="36">
      <c r="D125" s="135"/>
      <c r="E125" s="47" t="s">
        <v>194</v>
      </c>
    </row>
    <row r="126" spans="4:5">
      <c r="D126" s="135"/>
      <c r="E126" s="46" t="s">
        <v>195</v>
      </c>
    </row>
    <row r="127" spans="4:5" ht="36">
      <c r="D127" s="135"/>
      <c r="E127" s="47" t="s">
        <v>196</v>
      </c>
    </row>
    <row r="128" spans="4:5" ht="24">
      <c r="D128" s="135"/>
      <c r="E128" s="47" t="s">
        <v>197</v>
      </c>
    </row>
    <row r="129" spans="4:5" ht="48">
      <c r="D129" s="135"/>
      <c r="E129" s="47" t="s">
        <v>198</v>
      </c>
    </row>
    <row r="130" spans="4:5">
      <c r="D130" s="135"/>
      <c r="E130" s="46" t="s">
        <v>199</v>
      </c>
    </row>
    <row r="131" spans="4:5">
      <c r="D131" s="135"/>
      <c r="E131" s="48" t="s">
        <v>200</v>
      </c>
    </row>
    <row r="132" spans="4:5" ht="24">
      <c r="D132" s="135"/>
      <c r="E132" s="47" t="s">
        <v>201</v>
      </c>
    </row>
    <row r="133" spans="4:5">
      <c r="D133" s="135"/>
      <c r="E133" s="47" t="s">
        <v>202</v>
      </c>
    </row>
    <row r="134" spans="4:5" ht="24">
      <c r="D134" s="135"/>
      <c r="E134" s="47" t="s">
        <v>203</v>
      </c>
    </row>
    <row r="135" spans="4:5">
      <c r="D135" s="135"/>
      <c r="E135" s="48" t="s">
        <v>204</v>
      </c>
    </row>
    <row r="136" spans="4:5" ht="36">
      <c r="D136" s="135"/>
      <c r="E136" s="47" t="s">
        <v>205</v>
      </c>
    </row>
    <row r="137" spans="4:5" ht="24">
      <c r="D137" s="135"/>
      <c r="E137" s="47" t="s">
        <v>206</v>
      </c>
    </row>
    <row r="138" spans="4:5">
      <c r="D138" s="135"/>
      <c r="E138" s="48" t="s">
        <v>207</v>
      </c>
    </row>
    <row r="139" spans="4:5" ht="48">
      <c r="D139" s="135"/>
      <c r="E139" s="47" t="s">
        <v>208</v>
      </c>
    </row>
    <row r="140" spans="4:5" ht="36">
      <c r="D140" s="136"/>
      <c r="E140" s="47" t="s">
        <v>209</v>
      </c>
    </row>
  </sheetData>
  <mergeCells count="11">
    <mergeCell ref="D70:D79"/>
    <mergeCell ref="D80:D89"/>
    <mergeCell ref="D90:D101"/>
    <mergeCell ref="D102:D113"/>
    <mergeCell ref="D114:D140"/>
    <mergeCell ref="D58:D69"/>
    <mergeCell ref="D11:D17"/>
    <mergeCell ref="D18:D25"/>
    <mergeCell ref="D26:D38"/>
    <mergeCell ref="D39:D48"/>
    <mergeCell ref="D49:D5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3:Q65"/>
  <sheetViews>
    <sheetView topLeftCell="A16" zoomScale="78" zoomScaleNormal="78" workbookViewId="0">
      <selection activeCell="G21" sqref="G21:J22"/>
    </sheetView>
  </sheetViews>
  <sheetFormatPr baseColWidth="10" defaultRowHeight="15"/>
  <cols>
    <col min="1" max="2" width="22.28515625" customWidth="1"/>
    <col min="3" max="3" width="40.7109375" customWidth="1"/>
    <col min="4" max="6" width="15.140625" customWidth="1"/>
    <col min="7" max="15" width="22.85546875" style="9" customWidth="1"/>
    <col min="16" max="16" width="21.85546875" style="9" customWidth="1"/>
    <col min="17" max="17" width="18.42578125" style="9" customWidth="1"/>
  </cols>
  <sheetData>
    <row r="13" spans="1:17" ht="15" customHeight="1">
      <c r="A13" s="12" t="s">
        <v>45</v>
      </c>
      <c r="B13" s="13" t="s">
        <v>59</v>
      </c>
      <c r="C13" s="13" t="s">
        <v>234</v>
      </c>
      <c r="D13" s="13" t="s">
        <v>2</v>
      </c>
      <c r="E13" s="13" t="s">
        <v>3</v>
      </c>
      <c r="F13" s="13" t="s">
        <v>4</v>
      </c>
      <c r="G13" s="14" t="s">
        <v>44</v>
      </c>
      <c r="H13" s="14" t="s">
        <v>63</v>
      </c>
      <c r="I13" s="14" t="s">
        <v>62</v>
      </c>
      <c r="J13" s="14" t="s">
        <v>0</v>
      </c>
      <c r="K13" s="14" t="s">
        <v>64</v>
      </c>
      <c r="L13" s="14" t="s">
        <v>65</v>
      </c>
      <c r="M13" s="14" t="s">
        <v>66</v>
      </c>
      <c r="N13" s="14" t="s">
        <v>67</v>
      </c>
      <c r="O13" s="14" t="s">
        <v>68</v>
      </c>
      <c r="P13" s="14" t="s">
        <v>60</v>
      </c>
      <c r="Q13" s="19" t="s">
        <v>61</v>
      </c>
    </row>
    <row r="14" spans="1:17">
      <c r="A14" s="55" t="s">
        <v>48</v>
      </c>
      <c r="B14" s="56" t="s">
        <v>49</v>
      </c>
      <c r="C14" s="57" t="s">
        <v>1</v>
      </c>
      <c r="D14" s="56" t="s">
        <v>2</v>
      </c>
      <c r="E14" s="56" t="s">
        <v>3</v>
      </c>
      <c r="F14" s="56" t="s">
        <v>4</v>
      </c>
      <c r="G14" s="58" t="s">
        <v>51</v>
      </c>
      <c r="H14" s="58" t="s">
        <v>53</v>
      </c>
      <c r="I14" s="59" t="s">
        <v>54</v>
      </c>
      <c r="J14" s="59" t="s">
        <v>52</v>
      </c>
      <c r="K14" s="59" t="s">
        <v>53</v>
      </c>
      <c r="L14" s="59" t="s">
        <v>54</v>
      </c>
      <c r="M14" s="59" t="s">
        <v>55</v>
      </c>
      <c r="N14" s="59" t="s">
        <v>53</v>
      </c>
      <c r="O14" s="59" t="s">
        <v>54</v>
      </c>
      <c r="P14" s="59" t="s">
        <v>46</v>
      </c>
      <c r="Q14" s="60" t="s">
        <v>47</v>
      </c>
    </row>
    <row r="15" spans="1:17">
      <c r="A15" s="11"/>
      <c r="B15" s="7"/>
      <c r="C15" s="1" t="s">
        <v>5</v>
      </c>
      <c r="D15" s="6"/>
      <c r="E15" s="6"/>
      <c r="F15" s="2">
        <f>D15+E15</f>
        <v>0</v>
      </c>
      <c r="G15" s="99"/>
      <c r="H15" s="25"/>
      <c r="I15" s="25"/>
      <c r="J15" s="99"/>
      <c r="K15" s="25"/>
      <c r="L15" s="25"/>
      <c r="M15" s="99"/>
      <c r="N15" s="25"/>
      <c r="O15" s="25"/>
      <c r="P15" s="20"/>
      <c r="Q15" s="21"/>
    </row>
    <row r="16" spans="1:17">
      <c r="A16" s="11" t="s">
        <v>236</v>
      </c>
      <c r="B16" s="7" t="s">
        <v>58</v>
      </c>
      <c r="C16" s="1" t="s">
        <v>6</v>
      </c>
      <c r="D16" s="101">
        <v>1426</v>
      </c>
      <c r="E16" s="101">
        <v>1781</v>
      </c>
      <c r="F16" s="2">
        <f>D16+E16</f>
        <v>3207</v>
      </c>
      <c r="G16" s="99" t="s">
        <v>122</v>
      </c>
      <c r="H16" s="25" t="s">
        <v>92</v>
      </c>
      <c r="I16" s="25"/>
      <c r="J16" s="99" t="s">
        <v>120</v>
      </c>
      <c r="K16" s="25" t="s">
        <v>111</v>
      </c>
      <c r="L16" s="25" t="s">
        <v>115</v>
      </c>
      <c r="M16" s="99" t="s">
        <v>182</v>
      </c>
      <c r="N16" s="25" t="s">
        <v>170</v>
      </c>
      <c r="O16" s="25"/>
      <c r="P16" s="20">
        <v>7142</v>
      </c>
      <c r="Q16" s="21">
        <v>714</v>
      </c>
    </row>
    <row r="17" spans="1:17">
      <c r="A17" s="11" t="s">
        <v>237</v>
      </c>
      <c r="B17" s="7" t="s">
        <v>50</v>
      </c>
      <c r="C17" s="1" t="s">
        <v>7</v>
      </c>
      <c r="D17" s="6">
        <v>678</v>
      </c>
      <c r="E17" s="6">
        <v>897</v>
      </c>
      <c r="F17" s="2">
        <f>D17+E17</f>
        <v>1575</v>
      </c>
      <c r="G17" s="99" t="s">
        <v>122</v>
      </c>
      <c r="H17" s="25" t="s">
        <v>92</v>
      </c>
      <c r="I17" s="25"/>
      <c r="J17" s="99" t="s">
        <v>120</v>
      </c>
      <c r="K17" s="25" t="s">
        <v>115</v>
      </c>
      <c r="L17" s="25" t="s">
        <v>111</v>
      </c>
      <c r="M17" s="99" t="s">
        <v>182</v>
      </c>
      <c r="N17" s="25" t="s">
        <v>170</v>
      </c>
      <c r="O17" s="25"/>
      <c r="P17" s="20">
        <v>9346</v>
      </c>
      <c r="Q17" s="21">
        <v>1335</v>
      </c>
    </row>
    <row r="18" spans="1:17">
      <c r="A18" s="11"/>
      <c r="B18" s="7"/>
      <c r="C18" s="1" t="s">
        <v>8</v>
      </c>
      <c r="D18" s="6"/>
      <c r="E18" s="6"/>
      <c r="F18" s="2">
        <f>D18+E18</f>
        <v>0</v>
      </c>
      <c r="G18" s="99"/>
      <c r="H18" s="25"/>
      <c r="I18" s="25"/>
      <c r="J18" s="99"/>
      <c r="K18" s="25"/>
      <c r="L18" s="25"/>
      <c r="M18" s="99"/>
      <c r="N18" s="25"/>
      <c r="O18" s="25"/>
      <c r="P18" s="20"/>
      <c r="Q18" s="21"/>
    </row>
    <row r="19" spans="1:17">
      <c r="A19" s="11"/>
      <c r="B19" s="7"/>
      <c r="C19" s="1" t="s">
        <v>9</v>
      </c>
      <c r="D19" s="2">
        <f>SUM(D15:D18)</f>
        <v>2104</v>
      </c>
      <c r="E19" s="2">
        <f>SUM(E15:E18)</f>
        <v>2678</v>
      </c>
      <c r="F19" s="2">
        <f>SUM(F15:F18)</f>
        <v>4782</v>
      </c>
      <c r="G19" s="25"/>
      <c r="H19" s="25"/>
      <c r="I19" s="25"/>
      <c r="J19" s="99"/>
      <c r="K19" s="25"/>
      <c r="L19" s="25"/>
      <c r="M19" s="99"/>
      <c r="N19" s="25"/>
      <c r="O19" s="25"/>
      <c r="P19" s="20"/>
      <c r="Q19" s="21"/>
    </row>
    <row r="20" spans="1:17">
      <c r="A20" s="55" t="s">
        <v>48</v>
      </c>
      <c r="B20" s="56" t="s">
        <v>49</v>
      </c>
      <c r="C20" s="57" t="s">
        <v>10</v>
      </c>
      <c r="D20" s="56" t="s">
        <v>2</v>
      </c>
      <c r="E20" s="56" t="s">
        <v>3</v>
      </c>
      <c r="F20" s="56" t="s">
        <v>4</v>
      </c>
      <c r="G20" s="58" t="s">
        <v>51</v>
      </c>
      <c r="H20" s="58" t="s">
        <v>53</v>
      </c>
      <c r="I20" s="59" t="s">
        <v>54</v>
      </c>
      <c r="J20" s="59" t="s">
        <v>52</v>
      </c>
      <c r="K20" s="59" t="s">
        <v>53</v>
      </c>
      <c r="L20" s="59" t="s">
        <v>54</v>
      </c>
      <c r="M20" s="59" t="s">
        <v>55</v>
      </c>
      <c r="N20" s="59" t="s">
        <v>53</v>
      </c>
      <c r="O20" s="59" t="s">
        <v>54</v>
      </c>
      <c r="P20" s="59" t="s">
        <v>46</v>
      </c>
      <c r="Q20" s="60" t="s">
        <v>47</v>
      </c>
    </row>
    <row r="21" spans="1:17" ht="128.25">
      <c r="A21" s="11" t="s">
        <v>238</v>
      </c>
      <c r="B21" s="7" t="s">
        <v>56</v>
      </c>
      <c r="C21" s="1" t="s">
        <v>11</v>
      </c>
      <c r="D21" s="6">
        <v>150</v>
      </c>
      <c r="E21" s="6">
        <v>92</v>
      </c>
      <c r="F21" s="2">
        <f>D21+E21</f>
        <v>242</v>
      </c>
      <c r="G21" s="103" t="s">
        <v>122</v>
      </c>
      <c r="H21" s="102" t="s">
        <v>92</v>
      </c>
      <c r="I21" s="102" t="s">
        <v>97</v>
      </c>
      <c r="J21" s="103" t="s">
        <v>121</v>
      </c>
      <c r="K21" s="102" t="s">
        <v>101</v>
      </c>
      <c r="L21" s="102" t="s">
        <v>106</v>
      </c>
      <c r="M21" s="103" t="s">
        <v>182</v>
      </c>
      <c r="N21" s="102" t="s">
        <v>171</v>
      </c>
      <c r="O21" s="25"/>
      <c r="P21" s="20">
        <v>114285</v>
      </c>
      <c r="Q21" s="21">
        <v>9523</v>
      </c>
    </row>
    <row r="22" spans="1:17" ht="128.25">
      <c r="A22" s="11" t="s">
        <v>239</v>
      </c>
      <c r="B22" s="7" t="s">
        <v>57</v>
      </c>
      <c r="C22" s="1" t="s">
        <v>12</v>
      </c>
      <c r="D22" s="6">
        <v>100</v>
      </c>
      <c r="E22" s="6">
        <v>70</v>
      </c>
      <c r="F22" s="2">
        <f t="shared" ref="F22:F29" si="0">D22+E22</f>
        <v>170</v>
      </c>
      <c r="G22" s="103" t="s">
        <v>122</v>
      </c>
      <c r="H22" s="102" t="s">
        <v>92</v>
      </c>
      <c r="I22" s="102" t="s">
        <v>97</v>
      </c>
      <c r="J22" s="103" t="s">
        <v>182</v>
      </c>
      <c r="K22" s="102" t="s">
        <v>171</v>
      </c>
      <c r="L22" s="25"/>
      <c r="M22" s="103" t="s">
        <v>121</v>
      </c>
      <c r="N22" s="102" t="s">
        <v>101</v>
      </c>
      <c r="O22" s="102" t="s">
        <v>106</v>
      </c>
      <c r="P22" s="20">
        <v>135768</v>
      </c>
      <c r="Q22" s="21">
        <v>11314</v>
      </c>
    </row>
    <row r="23" spans="1:17" ht="14.25" customHeight="1">
      <c r="A23" s="11"/>
      <c r="B23" s="7"/>
      <c r="C23" s="1" t="s">
        <v>13</v>
      </c>
      <c r="D23" s="6"/>
      <c r="E23" s="6"/>
      <c r="F23" s="2">
        <f t="shared" si="0"/>
        <v>0</v>
      </c>
      <c r="G23" s="99"/>
      <c r="H23" s="25"/>
      <c r="I23" s="25"/>
      <c r="J23" s="99"/>
      <c r="K23" s="25"/>
      <c r="L23" s="25"/>
      <c r="M23" s="99"/>
      <c r="N23" s="25"/>
      <c r="O23" s="25"/>
      <c r="P23" s="20"/>
      <c r="Q23" s="21"/>
    </row>
    <row r="24" spans="1:17">
      <c r="A24" s="11"/>
      <c r="B24" s="7"/>
      <c r="C24" s="1" t="s">
        <v>14</v>
      </c>
      <c r="D24" s="6"/>
      <c r="E24" s="6"/>
      <c r="F24" s="2">
        <f t="shared" si="0"/>
        <v>0</v>
      </c>
      <c r="G24" s="99"/>
      <c r="H24" s="25"/>
      <c r="I24" s="25"/>
      <c r="J24" s="99"/>
      <c r="K24" s="25"/>
      <c r="L24" s="25"/>
      <c r="M24" s="99"/>
      <c r="N24" s="25"/>
      <c r="O24" s="25"/>
      <c r="P24" s="20"/>
      <c r="Q24" s="21"/>
    </row>
    <row r="25" spans="1:17">
      <c r="A25" s="11" t="s">
        <v>240</v>
      </c>
      <c r="B25" s="7" t="s">
        <v>56</v>
      </c>
      <c r="C25" s="1" t="s">
        <v>15</v>
      </c>
      <c r="D25" s="6">
        <v>720</v>
      </c>
      <c r="E25" s="6">
        <v>870</v>
      </c>
      <c r="F25" s="2">
        <f t="shared" si="0"/>
        <v>1590</v>
      </c>
      <c r="G25" s="99" t="s">
        <v>182</v>
      </c>
      <c r="H25" s="25" t="s">
        <v>170</v>
      </c>
      <c r="I25" s="25" t="s">
        <v>173</v>
      </c>
      <c r="J25" s="99" t="s">
        <v>122</v>
      </c>
      <c r="K25" s="25" t="s">
        <v>92</v>
      </c>
      <c r="L25" s="25" t="s">
        <v>97</v>
      </c>
      <c r="M25" s="99" t="s">
        <v>120</v>
      </c>
      <c r="N25" s="25" t="s">
        <v>115</v>
      </c>
      <c r="O25" s="25" t="s">
        <v>111</v>
      </c>
      <c r="P25" s="20">
        <v>34285</v>
      </c>
      <c r="Q25" s="21">
        <v>5711</v>
      </c>
    </row>
    <row r="26" spans="1:17">
      <c r="A26" s="11"/>
      <c r="B26" s="7"/>
      <c r="C26" s="1" t="s">
        <v>16</v>
      </c>
      <c r="D26" s="6"/>
      <c r="E26" s="6"/>
      <c r="F26" s="2">
        <f t="shared" si="0"/>
        <v>0</v>
      </c>
      <c r="G26" s="99"/>
      <c r="H26" s="25"/>
      <c r="I26" s="25"/>
      <c r="J26" s="99"/>
      <c r="K26" s="25"/>
      <c r="L26" s="25"/>
      <c r="M26" s="99"/>
      <c r="N26" s="25"/>
      <c r="O26" s="25"/>
      <c r="P26" s="20"/>
      <c r="Q26" s="21"/>
    </row>
    <row r="27" spans="1:17">
      <c r="A27" s="11"/>
      <c r="B27" s="7"/>
      <c r="C27" s="1" t="s">
        <v>17</v>
      </c>
      <c r="D27" s="6"/>
      <c r="E27" s="6"/>
      <c r="F27" s="2">
        <f t="shared" si="0"/>
        <v>0</v>
      </c>
      <c r="G27" s="99"/>
      <c r="H27" s="25"/>
      <c r="I27" s="25"/>
      <c r="J27" s="99"/>
      <c r="K27" s="25"/>
      <c r="L27" s="25"/>
      <c r="M27" s="99"/>
      <c r="N27" s="25"/>
      <c r="O27" s="25"/>
      <c r="P27" s="20"/>
      <c r="Q27" s="21"/>
    </row>
    <row r="28" spans="1:17">
      <c r="A28" s="11"/>
      <c r="B28" s="7"/>
      <c r="C28" s="1" t="s">
        <v>18</v>
      </c>
      <c r="D28" s="6"/>
      <c r="E28" s="6"/>
      <c r="F28" s="2">
        <f t="shared" si="0"/>
        <v>0</v>
      </c>
      <c r="G28" s="99"/>
      <c r="H28" s="25"/>
      <c r="I28" s="25"/>
      <c r="J28" s="99"/>
      <c r="K28" s="25"/>
      <c r="L28" s="25"/>
      <c r="M28" s="99"/>
      <c r="N28" s="25"/>
      <c r="O28" s="25"/>
      <c r="P28" s="20"/>
      <c r="Q28" s="21"/>
    </row>
    <row r="29" spans="1:17">
      <c r="A29" s="11"/>
      <c r="B29" s="7"/>
      <c r="C29" s="3" t="s">
        <v>19</v>
      </c>
      <c r="D29" s="6"/>
      <c r="E29" s="6"/>
      <c r="F29" s="2">
        <f t="shared" si="0"/>
        <v>0</v>
      </c>
      <c r="G29" s="99"/>
      <c r="H29" s="25"/>
      <c r="I29" s="25"/>
      <c r="J29" s="99"/>
      <c r="K29" s="25"/>
      <c r="L29" s="25"/>
      <c r="M29" s="99"/>
      <c r="N29" s="25"/>
      <c r="O29" s="25"/>
      <c r="P29" s="20"/>
      <c r="Q29" s="21"/>
    </row>
    <row r="30" spans="1:17">
      <c r="A30" s="11"/>
      <c r="B30" s="7"/>
      <c r="C30" s="1" t="s">
        <v>9</v>
      </c>
      <c r="D30" s="2">
        <f>SUM(D21:D29)</f>
        <v>970</v>
      </c>
      <c r="E30" s="2">
        <f>SUM(E21:E29)</f>
        <v>1032</v>
      </c>
      <c r="F30" s="2">
        <f>D30+E30</f>
        <v>2002</v>
      </c>
      <c r="G30" s="99"/>
      <c r="H30" s="25"/>
      <c r="I30" s="25"/>
      <c r="J30" s="99"/>
      <c r="K30" s="25"/>
      <c r="L30" s="25"/>
      <c r="M30" s="99"/>
      <c r="N30" s="25"/>
      <c r="O30" s="25"/>
      <c r="P30" s="20"/>
      <c r="Q30" s="21"/>
    </row>
    <row r="31" spans="1:17">
      <c r="A31" s="55" t="s">
        <v>48</v>
      </c>
      <c r="B31" s="56" t="s">
        <v>49</v>
      </c>
      <c r="C31" s="57" t="s">
        <v>20</v>
      </c>
      <c r="D31" s="56" t="s">
        <v>2</v>
      </c>
      <c r="E31" s="56" t="s">
        <v>3</v>
      </c>
      <c r="F31" s="56" t="s">
        <v>4</v>
      </c>
      <c r="G31" s="58" t="s">
        <v>51</v>
      </c>
      <c r="H31" s="58" t="s">
        <v>53</v>
      </c>
      <c r="I31" s="59" t="s">
        <v>54</v>
      </c>
      <c r="J31" s="59" t="s">
        <v>52</v>
      </c>
      <c r="K31" s="59" t="s">
        <v>53</v>
      </c>
      <c r="L31" s="59" t="s">
        <v>54</v>
      </c>
      <c r="M31" s="59" t="s">
        <v>55</v>
      </c>
      <c r="N31" s="59" t="s">
        <v>53</v>
      </c>
      <c r="O31" s="59" t="s">
        <v>54</v>
      </c>
      <c r="P31" s="59" t="s">
        <v>46</v>
      </c>
      <c r="Q31" s="60" t="s">
        <v>47</v>
      </c>
    </row>
    <row r="32" spans="1:17">
      <c r="A32" s="11" t="s">
        <v>241</v>
      </c>
      <c r="B32" s="7" t="s">
        <v>50</v>
      </c>
      <c r="C32" s="1" t="s">
        <v>21</v>
      </c>
      <c r="D32" s="6">
        <v>56</v>
      </c>
      <c r="E32" s="6">
        <v>34</v>
      </c>
      <c r="F32" s="2">
        <f>D32+E32</f>
        <v>90</v>
      </c>
      <c r="G32" s="99" t="s">
        <v>182</v>
      </c>
      <c r="H32" s="25" t="s">
        <v>170</v>
      </c>
      <c r="I32" s="25" t="s">
        <v>173</v>
      </c>
      <c r="J32" s="99" t="s">
        <v>122</v>
      </c>
      <c r="K32" s="25" t="s">
        <v>92</v>
      </c>
      <c r="L32" s="25" t="s">
        <v>97</v>
      </c>
      <c r="M32" s="99" t="s">
        <v>120</v>
      </c>
      <c r="N32" s="25" t="s">
        <v>115</v>
      </c>
      <c r="O32" s="25" t="s">
        <v>111</v>
      </c>
      <c r="P32" s="20">
        <v>56789</v>
      </c>
      <c r="Q32" s="21">
        <v>4732</v>
      </c>
    </row>
    <row r="33" spans="1:17">
      <c r="A33" s="11"/>
      <c r="B33" s="7"/>
      <c r="C33" s="1" t="s">
        <v>22</v>
      </c>
      <c r="D33" s="6"/>
      <c r="E33" s="6"/>
      <c r="F33" s="2">
        <f t="shared" ref="F33:F41" si="1">D33+E33</f>
        <v>0</v>
      </c>
      <c r="G33" s="99"/>
      <c r="H33" s="25"/>
      <c r="I33" s="25"/>
      <c r="J33" s="99"/>
      <c r="K33" s="25"/>
      <c r="L33" s="25"/>
      <c r="M33" s="99"/>
      <c r="N33" s="25"/>
      <c r="O33" s="25"/>
      <c r="P33" s="20"/>
      <c r="Q33" s="21"/>
    </row>
    <row r="34" spans="1:17">
      <c r="A34" s="11"/>
      <c r="B34" s="7"/>
      <c r="C34" s="1" t="s">
        <v>23</v>
      </c>
      <c r="D34" s="6"/>
      <c r="E34" s="6"/>
      <c r="F34" s="2">
        <f t="shared" si="1"/>
        <v>0</v>
      </c>
      <c r="G34" s="99"/>
      <c r="H34" s="25"/>
      <c r="I34" s="25"/>
      <c r="J34" s="99"/>
      <c r="K34" s="25"/>
      <c r="L34" s="25"/>
      <c r="M34" s="99"/>
      <c r="N34" s="25"/>
      <c r="O34" s="25"/>
      <c r="P34" s="20"/>
      <c r="Q34" s="21"/>
    </row>
    <row r="35" spans="1:17">
      <c r="A35" s="11"/>
      <c r="B35" s="7"/>
      <c r="C35" s="1" t="s">
        <v>24</v>
      </c>
      <c r="D35" s="6"/>
      <c r="E35" s="6"/>
      <c r="F35" s="2">
        <f t="shared" si="1"/>
        <v>0</v>
      </c>
      <c r="G35" s="99"/>
      <c r="H35" s="25"/>
      <c r="I35" s="25"/>
      <c r="J35" s="99"/>
      <c r="K35" s="25"/>
      <c r="L35" s="25"/>
      <c r="M35" s="99"/>
      <c r="N35" s="25"/>
      <c r="O35" s="25"/>
      <c r="P35" s="20"/>
      <c r="Q35" s="21"/>
    </row>
    <row r="36" spans="1:17">
      <c r="A36" s="11" t="s">
        <v>242</v>
      </c>
      <c r="B36" s="7" t="s">
        <v>247</v>
      </c>
      <c r="C36" s="1" t="s">
        <v>25</v>
      </c>
      <c r="D36" s="6">
        <v>145</v>
      </c>
      <c r="E36" s="6">
        <v>80</v>
      </c>
      <c r="F36" s="2">
        <f t="shared" si="1"/>
        <v>225</v>
      </c>
      <c r="G36" s="99" t="s">
        <v>122</v>
      </c>
      <c r="H36" s="25" t="s">
        <v>90</v>
      </c>
      <c r="I36" s="25" t="s">
        <v>94</v>
      </c>
      <c r="J36" s="99" t="s">
        <v>120</v>
      </c>
      <c r="K36" s="25" t="s">
        <v>111</v>
      </c>
      <c r="L36" s="25"/>
      <c r="M36" s="99"/>
      <c r="N36" s="25"/>
      <c r="O36" s="25"/>
      <c r="P36" s="20">
        <v>67890</v>
      </c>
      <c r="Q36" s="21">
        <v>8486</v>
      </c>
    </row>
    <row r="37" spans="1:17">
      <c r="A37" s="11"/>
      <c r="B37" s="7"/>
      <c r="C37" s="1" t="s">
        <v>26</v>
      </c>
      <c r="D37" s="6"/>
      <c r="E37" s="6"/>
      <c r="F37" s="2">
        <f t="shared" si="1"/>
        <v>0</v>
      </c>
      <c r="G37" s="99"/>
      <c r="H37" s="25"/>
      <c r="I37" s="25"/>
      <c r="J37" s="99"/>
      <c r="K37" s="25"/>
      <c r="L37" s="25"/>
      <c r="M37" s="99"/>
      <c r="N37" s="25"/>
      <c r="O37" s="25"/>
      <c r="P37" s="20"/>
      <c r="Q37" s="21"/>
    </row>
    <row r="38" spans="1:17">
      <c r="A38" s="11"/>
      <c r="B38" s="7"/>
      <c r="C38" s="1" t="s">
        <v>27</v>
      </c>
      <c r="D38" s="6"/>
      <c r="E38" s="6"/>
      <c r="F38" s="2">
        <f t="shared" si="1"/>
        <v>0</v>
      </c>
      <c r="G38" s="99"/>
      <c r="H38" s="25"/>
      <c r="I38" s="25"/>
      <c r="J38" s="99"/>
      <c r="K38" s="25"/>
      <c r="L38" s="25"/>
      <c r="M38" s="99"/>
      <c r="N38" s="25"/>
      <c r="O38" s="25"/>
      <c r="P38" s="20"/>
      <c r="Q38" s="21"/>
    </row>
    <row r="39" spans="1:17">
      <c r="A39" s="11"/>
      <c r="B39" s="7"/>
      <c r="C39" s="4" t="s">
        <v>28</v>
      </c>
      <c r="D39" s="6"/>
      <c r="E39" s="6"/>
      <c r="F39" s="2">
        <f t="shared" si="1"/>
        <v>0</v>
      </c>
      <c r="G39" s="99"/>
      <c r="H39" s="25"/>
      <c r="I39" s="25"/>
      <c r="J39" s="99"/>
      <c r="K39" s="25"/>
      <c r="L39" s="25"/>
      <c r="M39" s="99"/>
      <c r="N39" s="25"/>
      <c r="O39" s="25"/>
      <c r="P39" s="20"/>
      <c r="Q39" s="21"/>
    </row>
    <row r="40" spans="1:17">
      <c r="A40" s="11"/>
      <c r="B40" s="7"/>
      <c r="C40" s="1" t="s">
        <v>29</v>
      </c>
      <c r="D40" s="6"/>
      <c r="E40" s="6"/>
      <c r="F40" s="2">
        <f t="shared" si="1"/>
        <v>0</v>
      </c>
      <c r="G40" s="99"/>
      <c r="H40" s="25"/>
      <c r="I40" s="25"/>
      <c r="J40" s="99"/>
      <c r="K40" s="25"/>
      <c r="L40" s="25"/>
      <c r="M40" s="99"/>
      <c r="N40" s="25"/>
      <c r="O40" s="25"/>
      <c r="P40" s="20"/>
      <c r="Q40" s="21"/>
    </row>
    <row r="41" spans="1:17">
      <c r="A41" s="11"/>
      <c r="B41" s="7"/>
      <c r="C41" s="3" t="s">
        <v>19</v>
      </c>
      <c r="D41" s="6"/>
      <c r="E41" s="6"/>
      <c r="F41" s="2">
        <f t="shared" si="1"/>
        <v>0</v>
      </c>
      <c r="G41" s="99"/>
      <c r="H41" s="25"/>
      <c r="I41" s="25"/>
      <c r="J41" s="99"/>
      <c r="K41" s="25"/>
      <c r="L41" s="25"/>
      <c r="M41" s="99"/>
      <c r="N41" s="25"/>
      <c r="O41" s="25"/>
      <c r="P41" s="20"/>
      <c r="Q41" s="21"/>
    </row>
    <row r="42" spans="1:17">
      <c r="A42" s="11"/>
      <c r="B42" s="7"/>
      <c r="C42" s="1" t="s">
        <v>9</v>
      </c>
      <c r="D42" s="2">
        <f>SUM(D32:D41)</f>
        <v>201</v>
      </c>
      <c r="E42" s="2">
        <f>SUM(E32:E41)</f>
        <v>114</v>
      </c>
      <c r="F42" s="2">
        <f>D42+E42</f>
        <v>315</v>
      </c>
      <c r="G42" s="99"/>
      <c r="H42" s="25"/>
      <c r="I42" s="25"/>
      <c r="J42" s="99"/>
      <c r="K42" s="25"/>
      <c r="L42" s="25"/>
      <c r="M42" s="99"/>
      <c r="N42" s="25"/>
      <c r="O42" s="25"/>
      <c r="P42" s="20"/>
      <c r="Q42" s="21"/>
    </row>
    <row r="43" spans="1:17">
      <c r="A43" s="62" t="s">
        <v>48</v>
      </c>
      <c r="B43" s="63" t="s">
        <v>49</v>
      </c>
      <c r="C43" s="64" t="s">
        <v>30</v>
      </c>
      <c r="D43" s="63" t="s">
        <v>2</v>
      </c>
      <c r="E43" s="63" t="s">
        <v>3</v>
      </c>
      <c r="F43" s="63" t="s">
        <v>4</v>
      </c>
      <c r="G43" s="100" t="s">
        <v>51</v>
      </c>
      <c r="H43" s="65" t="s">
        <v>53</v>
      </c>
      <c r="I43" s="66" t="s">
        <v>54</v>
      </c>
      <c r="J43" s="66" t="s">
        <v>52</v>
      </c>
      <c r="K43" s="66" t="s">
        <v>53</v>
      </c>
      <c r="L43" s="66" t="s">
        <v>54</v>
      </c>
      <c r="M43" s="66" t="s">
        <v>55</v>
      </c>
      <c r="N43" s="66" t="s">
        <v>53</v>
      </c>
      <c r="O43" s="66" t="s">
        <v>54</v>
      </c>
      <c r="P43" s="66" t="s">
        <v>46</v>
      </c>
      <c r="Q43" s="67" t="s">
        <v>47</v>
      </c>
    </row>
    <row r="44" spans="1:17">
      <c r="A44" s="11"/>
      <c r="B44" s="7"/>
      <c r="C44" s="1" t="s">
        <v>31</v>
      </c>
      <c r="D44" s="6"/>
      <c r="E44" s="6"/>
      <c r="F44" s="2">
        <f>D44+E44</f>
        <v>0</v>
      </c>
      <c r="G44" s="99"/>
      <c r="H44" s="25"/>
      <c r="I44" s="25"/>
      <c r="J44" s="99"/>
      <c r="K44" s="25"/>
      <c r="L44" s="25"/>
      <c r="M44" s="99"/>
      <c r="N44" s="25"/>
      <c r="O44" s="25"/>
      <c r="P44" s="20"/>
      <c r="Q44" s="21"/>
    </row>
    <row r="45" spans="1:17">
      <c r="A45" s="11" t="s">
        <v>243</v>
      </c>
      <c r="B45" s="7" t="s">
        <v>58</v>
      </c>
      <c r="C45" s="1" t="s">
        <v>32</v>
      </c>
      <c r="D45" s="6">
        <v>67</v>
      </c>
      <c r="E45" s="6">
        <v>98</v>
      </c>
      <c r="F45" s="2">
        <f t="shared" ref="F45:F53" si="2">D45+E45</f>
        <v>165</v>
      </c>
      <c r="G45" s="99" t="s">
        <v>121</v>
      </c>
      <c r="H45" s="25" t="s">
        <v>103</v>
      </c>
      <c r="I45" s="25" t="s">
        <v>104</v>
      </c>
      <c r="J45" s="99" t="s">
        <v>120</v>
      </c>
      <c r="K45" s="25" t="s">
        <v>111</v>
      </c>
      <c r="L45" s="25" t="s">
        <v>115</v>
      </c>
      <c r="M45" s="99"/>
      <c r="N45" s="25"/>
      <c r="O45" s="25"/>
      <c r="P45" s="20">
        <v>89658</v>
      </c>
      <c r="Q45" s="21">
        <v>14943</v>
      </c>
    </row>
    <row r="46" spans="1:17">
      <c r="A46" s="11"/>
      <c r="B46" s="7"/>
      <c r="C46" s="1" t="s">
        <v>33</v>
      </c>
      <c r="D46" s="6"/>
      <c r="E46" s="6"/>
      <c r="F46" s="2">
        <f t="shared" si="2"/>
        <v>0</v>
      </c>
      <c r="G46" s="99"/>
      <c r="H46" s="25"/>
      <c r="I46" s="25"/>
      <c r="J46" s="99"/>
      <c r="K46" s="25"/>
      <c r="L46" s="25"/>
      <c r="M46" s="99"/>
      <c r="N46" s="25"/>
      <c r="O46" s="25"/>
      <c r="P46" s="20"/>
      <c r="Q46" s="21"/>
    </row>
    <row r="47" spans="1:17">
      <c r="A47" s="11"/>
      <c r="B47" s="7"/>
      <c r="C47" s="1" t="s">
        <v>34</v>
      </c>
      <c r="D47" s="6"/>
      <c r="E47" s="6"/>
      <c r="F47" s="2">
        <f t="shared" si="2"/>
        <v>0</v>
      </c>
      <c r="G47" s="99"/>
      <c r="H47" s="25"/>
      <c r="I47" s="25"/>
      <c r="J47" s="99"/>
      <c r="K47" s="25"/>
      <c r="L47" s="25"/>
      <c r="M47" s="99"/>
      <c r="N47" s="25"/>
      <c r="O47" s="25"/>
      <c r="P47" s="20"/>
      <c r="Q47" s="21"/>
    </row>
    <row r="48" spans="1:17">
      <c r="A48" s="11"/>
      <c r="B48" s="7"/>
      <c r="C48" s="1" t="s">
        <v>35</v>
      </c>
      <c r="D48" s="6"/>
      <c r="E48" s="6"/>
      <c r="F48" s="2">
        <f t="shared" si="2"/>
        <v>0</v>
      </c>
      <c r="G48" s="99"/>
      <c r="H48" s="25"/>
      <c r="I48" s="25"/>
      <c r="J48" s="99"/>
      <c r="K48" s="25"/>
      <c r="L48" s="25"/>
      <c r="M48" s="99"/>
      <c r="N48" s="25"/>
      <c r="O48" s="25"/>
      <c r="P48" s="20"/>
      <c r="Q48" s="21"/>
    </row>
    <row r="49" spans="1:17">
      <c r="A49" s="11"/>
      <c r="B49" s="7"/>
      <c r="C49" s="1" t="s">
        <v>36</v>
      </c>
      <c r="D49" s="6"/>
      <c r="E49" s="6"/>
      <c r="F49" s="2">
        <f t="shared" si="2"/>
        <v>0</v>
      </c>
      <c r="G49" s="99"/>
      <c r="H49" s="25"/>
      <c r="I49" s="25"/>
      <c r="J49" s="99"/>
      <c r="K49" s="25"/>
      <c r="L49" s="25"/>
      <c r="M49" s="99"/>
      <c r="N49" s="25"/>
      <c r="O49" s="25"/>
      <c r="P49" s="20"/>
      <c r="Q49" s="21"/>
    </row>
    <row r="50" spans="1:17">
      <c r="A50" s="11"/>
      <c r="B50" s="7"/>
      <c r="C50" s="1" t="s">
        <v>37</v>
      </c>
      <c r="D50" s="6"/>
      <c r="E50" s="6"/>
      <c r="F50" s="2">
        <f t="shared" si="2"/>
        <v>0</v>
      </c>
      <c r="G50" s="99"/>
      <c r="H50" s="25"/>
      <c r="I50" s="25"/>
      <c r="J50" s="99"/>
      <c r="K50" s="25"/>
      <c r="L50" s="25"/>
      <c r="M50" s="99"/>
      <c r="N50" s="25"/>
      <c r="O50" s="25"/>
      <c r="P50" s="20"/>
      <c r="Q50" s="21"/>
    </row>
    <row r="51" spans="1:17">
      <c r="A51" s="11"/>
      <c r="B51" s="7"/>
      <c r="C51" s="1" t="s">
        <v>38</v>
      </c>
      <c r="D51" s="6"/>
      <c r="E51" s="6"/>
      <c r="F51" s="2">
        <f t="shared" si="2"/>
        <v>0</v>
      </c>
      <c r="G51" s="99"/>
      <c r="H51" s="25"/>
      <c r="I51" s="25"/>
      <c r="J51" s="99"/>
      <c r="K51" s="25"/>
      <c r="L51" s="25"/>
      <c r="M51" s="99"/>
      <c r="N51" s="25"/>
      <c r="O51" s="25"/>
      <c r="P51" s="20"/>
      <c r="Q51" s="21"/>
    </row>
    <row r="52" spans="1:17">
      <c r="A52" s="11"/>
      <c r="B52" s="7"/>
      <c r="C52" s="1" t="s">
        <v>39</v>
      </c>
      <c r="D52" s="6"/>
      <c r="E52" s="6"/>
      <c r="F52" s="2">
        <f t="shared" si="2"/>
        <v>0</v>
      </c>
      <c r="G52" s="99"/>
      <c r="H52" s="25"/>
      <c r="I52" s="25"/>
      <c r="J52" s="99"/>
      <c r="K52" s="25"/>
      <c r="L52" s="25"/>
      <c r="M52" s="99"/>
      <c r="N52" s="25"/>
      <c r="O52" s="25"/>
      <c r="P52" s="20"/>
      <c r="Q52" s="21"/>
    </row>
    <row r="53" spans="1:17">
      <c r="A53" s="11"/>
      <c r="B53" s="7"/>
      <c r="C53" s="3" t="s">
        <v>19</v>
      </c>
      <c r="D53" s="6"/>
      <c r="E53" s="6"/>
      <c r="F53" s="2">
        <f t="shared" si="2"/>
        <v>0</v>
      </c>
      <c r="G53" s="99"/>
      <c r="H53" s="25"/>
      <c r="I53" s="25"/>
      <c r="J53" s="99"/>
      <c r="K53" s="25"/>
      <c r="L53" s="25"/>
      <c r="M53" s="99"/>
      <c r="N53" s="25"/>
      <c r="O53" s="25"/>
      <c r="P53" s="20"/>
      <c r="Q53" s="21"/>
    </row>
    <row r="54" spans="1:17">
      <c r="A54" s="11"/>
      <c r="B54" s="7"/>
      <c r="C54" s="1" t="s">
        <v>9</v>
      </c>
      <c r="D54" s="2">
        <f>SUM(D44:D53)</f>
        <v>67</v>
      </c>
      <c r="E54" s="2">
        <f>SUM(E44:E53)</f>
        <v>98</v>
      </c>
      <c r="F54" s="2">
        <f>SUM(F44:F53)</f>
        <v>165</v>
      </c>
      <c r="G54" s="99"/>
      <c r="H54" s="25"/>
      <c r="I54" s="25"/>
      <c r="J54" s="99"/>
      <c r="K54" s="25"/>
      <c r="L54" s="25"/>
      <c r="M54" s="99"/>
      <c r="N54" s="25"/>
      <c r="O54" s="25"/>
      <c r="P54" s="20"/>
      <c r="Q54" s="21"/>
    </row>
    <row r="55" spans="1:17">
      <c r="A55" s="62" t="s">
        <v>48</v>
      </c>
      <c r="B55" s="63" t="s">
        <v>49</v>
      </c>
      <c r="C55" s="64" t="s">
        <v>40</v>
      </c>
      <c r="D55" s="63" t="s">
        <v>2</v>
      </c>
      <c r="E55" s="63" t="s">
        <v>3</v>
      </c>
      <c r="F55" s="63" t="s">
        <v>4</v>
      </c>
      <c r="G55" s="100" t="s">
        <v>51</v>
      </c>
      <c r="H55" s="65" t="s">
        <v>53</v>
      </c>
      <c r="I55" s="66" t="s">
        <v>54</v>
      </c>
      <c r="J55" s="66" t="s">
        <v>52</v>
      </c>
      <c r="K55" s="66" t="s">
        <v>53</v>
      </c>
      <c r="L55" s="66" t="s">
        <v>54</v>
      </c>
      <c r="M55" s="66" t="s">
        <v>55</v>
      </c>
      <c r="N55" s="66" t="s">
        <v>53</v>
      </c>
      <c r="O55" s="66" t="s">
        <v>54</v>
      </c>
      <c r="P55" s="66" t="s">
        <v>46</v>
      </c>
      <c r="Q55" s="67" t="s">
        <v>47</v>
      </c>
    </row>
    <row r="56" spans="1:17">
      <c r="A56" s="11"/>
      <c r="B56" s="7"/>
      <c r="C56" s="1" t="s">
        <v>41</v>
      </c>
      <c r="D56" s="6"/>
      <c r="E56" s="6"/>
      <c r="F56" s="2">
        <f>D56+E56</f>
        <v>0</v>
      </c>
      <c r="G56" s="99"/>
      <c r="H56" s="25"/>
      <c r="I56" s="25"/>
      <c r="J56" s="99"/>
      <c r="K56" s="25"/>
      <c r="L56" s="25"/>
      <c r="M56" s="99"/>
      <c r="N56" s="25"/>
      <c r="O56" s="25"/>
      <c r="P56" s="20"/>
      <c r="Q56" s="21"/>
    </row>
    <row r="57" spans="1:17">
      <c r="A57" s="11" t="s">
        <v>244</v>
      </c>
      <c r="B57" s="7" t="s">
        <v>248</v>
      </c>
      <c r="C57" s="1" t="s">
        <v>42</v>
      </c>
      <c r="D57" s="6">
        <v>130</v>
      </c>
      <c r="E57" s="6">
        <v>350</v>
      </c>
      <c r="F57" s="2">
        <f>D57+E57</f>
        <v>480</v>
      </c>
      <c r="G57" s="99" t="s">
        <v>121</v>
      </c>
      <c r="H57" s="25" t="s">
        <v>103</v>
      </c>
      <c r="I57" s="25" t="s">
        <v>104</v>
      </c>
      <c r="J57" s="99" t="s">
        <v>120</v>
      </c>
      <c r="K57" s="25" t="s">
        <v>111</v>
      </c>
      <c r="L57" s="25" t="s">
        <v>115</v>
      </c>
      <c r="M57" s="99"/>
      <c r="N57" s="25"/>
      <c r="O57" s="25"/>
      <c r="P57" s="20">
        <v>45698</v>
      </c>
      <c r="Q57" s="21">
        <v>5077</v>
      </c>
    </row>
    <row r="58" spans="1:17">
      <c r="A58" s="11"/>
      <c r="B58" s="7"/>
      <c r="C58" s="1" t="s">
        <v>9</v>
      </c>
      <c r="D58" s="2">
        <f>SUM(D56:D57)</f>
        <v>130</v>
      </c>
      <c r="E58" s="2">
        <f>SUM(E56:E57)</f>
        <v>350</v>
      </c>
      <c r="F58" s="2">
        <f>D58+E58</f>
        <v>480</v>
      </c>
      <c r="G58" s="99"/>
      <c r="H58" s="25"/>
      <c r="I58" s="25"/>
      <c r="J58" s="99"/>
      <c r="K58" s="25"/>
      <c r="L58" s="25"/>
      <c r="M58" s="99"/>
      <c r="N58" s="25"/>
      <c r="O58" s="25"/>
      <c r="P58" s="20"/>
      <c r="Q58" s="21"/>
    </row>
    <row r="59" spans="1:17">
      <c r="A59" s="62" t="s">
        <v>48</v>
      </c>
      <c r="B59" s="63" t="s">
        <v>49</v>
      </c>
      <c r="C59" s="68" t="s">
        <v>43</v>
      </c>
      <c r="D59" s="63" t="s">
        <v>2</v>
      </c>
      <c r="E59" s="63" t="s">
        <v>3</v>
      </c>
      <c r="F59" s="63" t="s">
        <v>4</v>
      </c>
      <c r="G59" s="100" t="s">
        <v>51</v>
      </c>
      <c r="H59" s="65" t="s">
        <v>53</v>
      </c>
      <c r="I59" s="66" t="s">
        <v>54</v>
      </c>
      <c r="J59" s="66" t="s">
        <v>52</v>
      </c>
      <c r="K59" s="66" t="s">
        <v>53</v>
      </c>
      <c r="L59" s="66" t="s">
        <v>54</v>
      </c>
      <c r="M59" s="66" t="s">
        <v>55</v>
      </c>
      <c r="N59" s="66" t="s">
        <v>53</v>
      </c>
      <c r="O59" s="66" t="s">
        <v>54</v>
      </c>
      <c r="P59" s="66" t="s">
        <v>46</v>
      </c>
      <c r="Q59" s="67" t="s">
        <v>47</v>
      </c>
    </row>
    <row r="60" spans="1:17">
      <c r="A60" s="11" t="s">
        <v>245</v>
      </c>
      <c r="B60" s="7" t="s">
        <v>58</v>
      </c>
      <c r="C60" s="10" t="s">
        <v>69</v>
      </c>
      <c r="D60" s="6">
        <v>56</v>
      </c>
      <c r="E60" s="6">
        <v>45</v>
      </c>
      <c r="F60" s="2">
        <f>D60+E60</f>
        <v>101</v>
      </c>
      <c r="G60" s="99" t="s">
        <v>121</v>
      </c>
      <c r="H60" s="25" t="s">
        <v>103</v>
      </c>
      <c r="I60" s="25" t="s">
        <v>104</v>
      </c>
      <c r="J60" s="99" t="s">
        <v>120</v>
      </c>
      <c r="K60" s="25" t="s">
        <v>111</v>
      </c>
      <c r="L60" s="25" t="s">
        <v>115</v>
      </c>
      <c r="M60" s="99"/>
      <c r="N60" s="25"/>
      <c r="O60" s="25"/>
      <c r="P60" s="20">
        <v>6789</v>
      </c>
      <c r="Q60" s="21">
        <v>6789</v>
      </c>
    </row>
    <row r="61" spans="1:17">
      <c r="A61" s="11"/>
      <c r="B61" s="7"/>
      <c r="C61" s="10" t="s">
        <v>69</v>
      </c>
      <c r="D61" s="6"/>
      <c r="E61" s="6"/>
      <c r="F61" s="2">
        <f>D61+E61</f>
        <v>0</v>
      </c>
      <c r="G61" s="99"/>
      <c r="H61" s="25"/>
      <c r="I61" s="25"/>
      <c r="J61" s="25"/>
      <c r="K61" s="25"/>
      <c r="L61" s="25"/>
      <c r="M61" s="99"/>
      <c r="N61" s="25"/>
      <c r="O61" s="25"/>
      <c r="P61" s="20"/>
      <c r="Q61" s="21"/>
    </row>
    <row r="62" spans="1:17">
      <c r="A62" s="11"/>
      <c r="B62" s="7"/>
      <c r="C62" s="1" t="s">
        <v>9</v>
      </c>
      <c r="D62" s="2">
        <f>SUM(D60:D61)</f>
        <v>56</v>
      </c>
      <c r="E62" s="2">
        <f>SUM(E60:E61)</f>
        <v>45</v>
      </c>
      <c r="F62" s="2">
        <f>SUM(F60:F61)</f>
        <v>101</v>
      </c>
      <c r="G62" s="99"/>
      <c r="H62" s="25"/>
      <c r="I62" s="25"/>
      <c r="J62" s="25"/>
      <c r="K62" s="25"/>
      <c r="L62" s="25"/>
      <c r="M62" s="99"/>
      <c r="N62" s="25"/>
      <c r="O62" s="25"/>
      <c r="P62" s="20"/>
      <c r="Q62" s="21"/>
    </row>
    <row r="63" spans="1:17">
      <c r="A63" s="62" t="s">
        <v>48</v>
      </c>
      <c r="B63" s="63" t="s">
        <v>49</v>
      </c>
      <c r="C63" s="68" t="s">
        <v>214</v>
      </c>
      <c r="D63" s="63" t="s">
        <v>2</v>
      </c>
      <c r="E63" s="63" t="s">
        <v>3</v>
      </c>
      <c r="F63" s="63" t="s">
        <v>4</v>
      </c>
      <c r="G63" s="100" t="s">
        <v>51</v>
      </c>
      <c r="H63" s="65" t="s">
        <v>53</v>
      </c>
      <c r="I63" s="66" t="s">
        <v>54</v>
      </c>
      <c r="J63" s="66" t="s">
        <v>52</v>
      </c>
      <c r="K63" s="66" t="s">
        <v>53</v>
      </c>
      <c r="L63" s="66" t="s">
        <v>54</v>
      </c>
      <c r="M63" s="66" t="s">
        <v>55</v>
      </c>
      <c r="N63" s="66" t="s">
        <v>53</v>
      </c>
      <c r="O63" s="66" t="s">
        <v>54</v>
      </c>
      <c r="P63" s="66" t="s">
        <v>46</v>
      </c>
      <c r="Q63" s="67" t="s">
        <v>47</v>
      </c>
    </row>
    <row r="64" spans="1:17">
      <c r="A64" s="15" t="s">
        <v>246</v>
      </c>
      <c r="B64" s="16" t="s">
        <v>56</v>
      </c>
      <c r="C64" s="5" t="s">
        <v>235</v>
      </c>
      <c r="D64" s="17">
        <v>97</v>
      </c>
      <c r="E64" s="17">
        <v>116</v>
      </c>
      <c r="F64" s="2">
        <f>D64+E64</f>
        <v>213</v>
      </c>
      <c r="G64" s="99" t="s">
        <v>182</v>
      </c>
      <c r="H64" s="25" t="s">
        <v>170</v>
      </c>
      <c r="I64" s="25" t="s">
        <v>171</v>
      </c>
      <c r="J64" s="99" t="s">
        <v>120</v>
      </c>
      <c r="K64" s="25" t="s">
        <v>111</v>
      </c>
      <c r="L64" s="25" t="s">
        <v>115</v>
      </c>
      <c r="M64" s="99"/>
      <c r="N64" s="25"/>
      <c r="O64" s="25"/>
      <c r="P64" s="22">
        <v>116459</v>
      </c>
      <c r="Q64" s="23">
        <v>10587</v>
      </c>
    </row>
    <row r="65" spans="1:17">
      <c r="A65" s="15" t="s">
        <v>4</v>
      </c>
      <c r="B65" s="16"/>
      <c r="C65" s="5"/>
      <c r="D65" s="17"/>
      <c r="E65" s="17"/>
      <c r="F65" s="24">
        <f>SUBTOTAL(103,RI_ODS[Total])</f>
        <v>51</v>
      </c>
      <c r="G65" s="18">
        <f>SUBTOTAL(103,RI_ODS[ODS ASOCIADO A LA ACTIVIDAD])</f>
        <v>18</v>
      </c>
      <c r="H65" s="26">
        <f>SUBTOTAL(103,RI_ODS[ODS I / M I])</f>
        <v>18</v>
      </c>
      <c r="I65" s="18">
        <f>SUBTOTAL(103,RI_ODS[ODS I / M II])</f>
        <v>16</v>
      </c>
      <c r="J65" s="18">
        <f>SUBTOTAL(103,RI_ODS[ODS II])</f>
        <v>18</v>
      </c>
      <c r="K65" s="18">
        <f>SUBTOTAL(103,RI_ODS[ODS II / M I])</f>
        <v>18</v>
      </c>
      <c r="L65" s="18">
        <f>SUBTOTAL(103,RI_ODS[ODS II / M II])</f>
        <v>16</v>
      </c>
      <c r="M65" s="18">
        <f>SUBTOTAL(103,RI_ODS[ODS III])</f>
        <v>13</v>
      </c>
      <c r="N65" s="18">
        <f>SUBTOTAL(103,RI_ODS[ODS III / M I])</f>
        <v>13</v>
      </c>
      <c r="O65" s="18">
        <f>SUBTOTAL(103,RI_ODS[ODS III / M II])</f>
        <v>10</v>
      </c>
      <c r="P65" s="22">
        <f>SUBTOTAL(109,RI_ODS[PRESUPUESTO ANUAL])</f>
        <v>684109</v>
      </c>
      <c r="Q65" s="23">
        <f>SUBTOTAL(101,RI_ODS[PRESUPUESTO MENSUAL])</f>
        <v>7201</v>
      </c>
    </row>
  </sheetData>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5">
        <x14:dataValidation type="list" errorStyle="warning" showInputMessage="1" showErrorMessage="1" errorTitle="Entrada no válida" error="Seleccione un ODS del listado" promptTitle="ODS" prompt="Seleccione un ODS Principal" xr:uid="{00000000-0002-0000-0100-000000000000}">
          <x14:formula1>
            <xm:f>' Listado ODS NO ELIMINAR'!$A$2:$A$105</xm:f>
          </x14:formula1>
          <xm:sqref>G16:G18</xm:sqref>
        </x14:dataValidation>
        <x14:dataValidation type="list" errorStyle="warning" allowBlank="1" showInputMessage="1" showErrorMessage="1" errorTitle="Entrada no valida" error="Por favor, seleccione un ODS del listado" promptTitle="ODS" prompt="Por favor, seleccione un ODS del listado" xr:uid="{00000000-0002-0000-0100-000001000000}">
          <x14:formula1>
            <xm:f>' Listado ODS NO ELIMINAR'!$A$2:$A$12</xm:f>
          </x14:formula1>
          <xm:sqref>G21:G30 G15 J15:J19 M15:M19 M32:M42 J44:J54 M60:M62 J64 G32 J56:J58 M64 M44:M54 M21:M30 J21:J30 J32:J42 M56:M58 J60</xm:sqref>
        </x14:dataValidation>
        <x14:dataValidation type="list" errorStyle="warning" showInputMessage="1" showErrorMessage="1" errorTitle="Entrada no valida" error="Por favor, elija una meta CORREPSPONDIENTE AL ODS SELECCIONADO" promptTitle="Listado de metas" prompt="Por favor, elija una meta CORRESPONDIENTE AL ODS SELECCIONADO" xr:uid="{00000000-0002-0000-0100-000002000000}">
          <x14:formula1>
            <xm:f>'Listado metas NO ELIMINAR'!$A$2:$A$125</xm:f>
          </x14:formula1>
          <xm:sqref>H21:H30 H15:H19 H44:H54 H32:H42 H56:H58 H64 H60:H62</xm:sqref>
        </x14:dataValidation>
        <x14:dataValidation type="list" errorStyle="warning" showInputMessage="1" showErrorMessage="1" errorTitle="Entrada no valida" error="Por favor, seleccione un ODS del listado" promptTitle="ODS" prompt="Por favor, seleccione un ODS del listado" xr:uid="{00000000-0002-0000-0100-000003000000}">
          <x14:formula1>
            <xm:f>' Listado ODS NO ELIMINAR'!$A$2:$A$12</xm:f>
          </x14:formula1>
          <xm:sqref>G64 G44:G54 G33:G42 G56:G58 G60:G62</xm:sqref>
        </x14:dataValidation>
        <x14:dataValidation type="list" errorStyle="warning" allowBlank="1" showInputMessage="1" showErrorMessage="1" errorTitle="Entrada no valida" error="Por favor, elija una meta CORREPSPONDIENTE AL ODS SELECCIONADO" promptTitle="Listado de metas" prompt="Por favor, elija una meta CORRESPONDIENTE AL ODS SELECCIONADO" xr:uid="{00000000-0002-0000-0100-000004000000}">
          <x14:formula1>
            <xm:f>'Listado metas NO ELIMINAR'!$A$2:$A$125</xm:f>
          </x14:formula1>
          <xm:sqref>I32:I42 K21:L30 J61:J62 N15:O19 N64:O64 I60:I62 K32:L42 N44:O54 I15:I19 I44:I54 K60:L62 I64 N32:O42 I56:I58 K64:L64 K44:L54 N21:O30 I21:I30 K15:L19 K56:L58 N56:O58 N60:O62</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R29"/>
  <sheetViews>
    <sheetView topLeftCell="A7" zoomScale="79" zoomScaleNormal="79" workbookViewId="0">
      <selection activeCell="Q25" sqref="Q25"/>
    </sheetView>
  </sheetViews>
  <sheetFormatPr baseColWidth="10" defaultRowHeight="15"/>
  <cols>
    <col min="1" max="2" width="26.28515625" customWidth="1"/>
    <col min="3" max="11" width="12.140625" customWidth="1"/>
    <col min="12" max="14" width="13.140625" customWidth="1"/>
    <col min="15" max="15" width="24.140625" customWidth="1"/>
    <col min="16" max="16" width="19.140625" customWidth="1"/>
    <col min="17" max="17" width="13.140625" customWidth="1"/>
    <col min="18" max="18" width="18.42578125" customWidth="1"/>
  </cols>
  <sheetData>
    <row r="7" spans="1:18" ht="14.25" customHeight="1">
      <c r="A7" s="76" t="s">
        <v>224</v>
      </c>
      <c r="B7" s="76" t="s">
        <v>226</v>
      </c>
      <c r="C7" s="77" t="s">
        <v>2</v>
      </c>
      <c r="D7" s="76" t="s">
        <v>3</v>
      </c>
      <c r="E7" s="76" t="s">
        <v>4</v>
      </c>
      <c r="F7" s="78" t="s">
        <v>51</v>
      </c>
      <c r="G7" s="78" t="s">
        <v>53</v>
      </c>
      <c r="H7" s="79" t="s">
        <v>54</v>
      </c>
      <c r="I7" s="79" t="s">
        <v>52</v>
      </c>
      <c r="J7" s="79" t="s">
        <v>220</v>
      </c>
      <c r="K7" s="79" t="s">
        <v>221</v>
      </c>
      <c r="L7" s="79" t="s">
        <v>55</v>
      </c>
      <c r="M7" s="79" t="s">
        <v>222</v>
      </c>
      <c r="N7" s="79" t="s">
        <v>223</v>
      </c>
      <c r="O7" s="79" t="s">
        <v>46</v>
      </c>
      <c r="P7" s="80" t="s">
        <v>47</v>
      </c>
      <c r="Q7" s="81" t="s">
        <v>218</v>
      </c>
      <c r="R7" s="81" t="s">
        <v>219</v>
      </c>
    </row>
    <row r="8" spans="1:18">
      <c r="A8" s="11" t="s">
        <v>227</v>
      </c>
      <c r="B8" s="11" t="s">
        <v>5</v>
      </c>
      <c r="C8" s="6">
        <v>100</v>
      </c>
      <c r="D8" s="6">
        <v>250</v>
      </c>
      <c r="E8" s="2">
        <f>C8+D8</f>
        <v>350</v>
      </c>
      <c r="F8" s="25">
        <v>1</v>
      </c>
      <c r="G8" s="25">
        <v>1</v>
      </c>
      <c r="H8" s="8">
        <v>2</v>
      </c>
      <c r="I8" s="8">
        <v>2</v>
      </c>
      <c r="J8" s="8">
        <v>1</v>
      </c>
      <c r="K8" s="8">
        <v>2</v>
      </c>
      <c r="L8" s="8">
        <v>1</v>
      </c>
      <c r="M8" s="8">
        <v>2</v>
      </c>
      <c r="N8" s="8">
        <v>2</v>
      </c>
      <c r="O8" s="20">
        <f>P8*Q8</f>
        <v>250000</v>
      </c>
      <c r="P8" s="21">
        <f>R8/Q8</f>
        <v>41666.666666666664</v>
      </c>
      <c r="Q8" s="70">
        <v>6</v>
      </c>
      <c r="R8" s="20">
        <v>250000</v>
      </c>
    </row>
    <row r="9" spans="1:18">
      <c r="A9" s="11" t="s">
        <v>225</v>
      </c>
      <c r="B9" s="11" t="s">
        <v>5</v>
      </c>
      <c r="C9" s="6">
        <v>50</v>
      </c>
      <c r="D9" s="6">
        <v>50</v>
      </c>
      <c r="E9" s="2">
        <f>C9+D9</f>
        <v>100</v>
      </c>
      <c r="F9" s="25">
        <v>1</v>
      </c>
      <c r="G9" s="25">
        <v>1</v>
      </c>
      <c r="H9" s="8">
        <v>2</v>
      </c>
      <c r="I9" s="8">
        <v>2</v>
      </c>
      <c r="J9" s="8">
        <v>1</v>
      </c>
      <c r="K9" s="8">
        <v>2</v>
      </c>
      <c r="L9" s="8">
        <v>1</v>
      </c>
      <c r="M9" s="8">
        <v>2</v>
      </c>
      <c r="N9" s="8">
        <v>2</v>
      </c>
      <c r="O9" s="20">
        <f>P9*Q9</f>
        <v>250000</v>
      </c>
      <c r="P9" s="21">
        <f>R9/Q9</f>
        <v>41666.666666666664</v>
      </c>
      <c r="Q9" s="70">
        <v>6</v>
      </c>
      <c r="R9" s="20">
        <v>250000</v>
      </c>
    </row>
    <row r="10" spans="1:18">
      <c r="A10" s="11" t="s">
        <v>229</v>
      </c>
      <c r="B10" s="11" t="s">
        <v>5</v>
      </c>
      <c r="C10" s="6">
        <v>50</v>
      </c>
      <c r="D10" s="6">
        <v>50</v>
      </c>
      <c r="E10" s="2">
        <f>C10+D10</f>
        <v>100</v>
      </c>
      <c r="F10" s="25">
        <v>1</v>
      </c>
      <c r="G10" s="25">
        <v>1</v>
      </c>
      <c r="H10" s="8">
        <v>2</v>
      </c>
      <c r="I10" s="8">
        <v>2</v>
      </c>
      <c r="J10" s="8">
        <v>1</v>
      </c>
      <c r="K10" s="8">
        <v>2</v>
      </c>
      <c r="L10" s="8">
        <v>1</v>
      </c>
      <c r="M10" s="8">
        <v>2</v>
      </c>
      <c r="N10" s="8">
        <v>2</v>
      </c>
      <c r="O10" s="20">
        <f>P10*Q10</f>
        <v>250000</v>
      </c>
      <c r="P10" s="21">
        <f>R10/Q10</f>
        <v>41666.666666666664</v>
      </c>
      <c r="Q10" s="70">
        <v>6</v>
      </c>
      <c r="R10" s="20">
        <v>250000</v>
      </c>
    </row>
    <row r="11" spans="1:18">
      <c r="A11" s="11" t="s">
        <v>225</v>
      </c>
      <c r="B11" s="11" t="s">
        <v>5</v>
      </c>
      <c r="C11" s="6">
        <v>50</v>
      </c>
      <c r="D11" s="6">
        <v>50</v>
      </c>
      <c r="E11" s="2">
        <f>C11+D11</f>
        <v>100</v>
      </c>
      <c r="F11" s="25">
        <v>1</v>
      </c>
      <c r="G11" s="25">
        <v>1</v>
      </c>
      <c r="H11" s="8">
        <v>2</v>
      </c>
      <c r="I11" s="8">
        <v>2</v>
      </c>
      <c r="J11" s="8">
        <v>1</v>
      </c>
      <c r="K11" s="8">
        <v>2</v>
      </c>
      <c r="L11" s="8">
        <v>1</v>
      </c>
      <c r="M11" s="8">
        <v>2</v>
      </c>
      <c r="N11" s="8">
        <v>2</v>
      </c>
      <c r="O11" s="20">
        <f>P11*Q11</f>
        <v>250000</v>
      </c>
      <c r="P11" s="21">
        <f>R11/Q11</f>
        <v>41666.666666666664</v>
      </c>
      <c r="Q11" s="70">
        <v>6</v>
      </c>
      <c r="R11" s="20">
        <v>250000</v>
      </c>
    </row>
    <row r="12" spans="1:18">
      <c r="A12" s="11" t="s">
        <v>225</v>
      </c>
      <c r="B12" s="11" t="s">
        <v>5</v>
      </c>
      <c r="C12" s="2">
        <f>SUM(C8:C11)</f>
        <v>250</v>
      </c>
      <c r="D12" s="2">
        <f>SUM(D8:D11)</f>
        <v>400</v>
      </c>
      <c r="E12" s="2">
        <f>SUM(E8:E11)</f>
        <v>650</v>
      </c>
      <c r="F12" s="25">
        <v>1</v>
      </c>
      <c r="G12" s="25">
        <v>1</v>
      </c>
      <c r="H12" s="8">
        <v>2</v>
      </c>
      <c r="I12" s="8">
        <v>2</v>
      </c>
      <c r="J12" s="8">
        <v>1</v>
      </c>
      <c r="K12" s="8">
        <v>2</v>
      </c>
      <c r="L12" s="8">
        <v>1</v>
      </c>
      <c r="M12" s="8">
        <v>2</v>
      </c>
      <c r="N12" s="8">
        <v>2</v>
      </c>
      <c r="O12" s="20">
        <v>12000</v>
      </c>
      <c r="P12" s="21">
        <v>1000</v>
      </c>
      <c r="R12" s="20">
        <v>250000</v>
      </c>
    </row>
    <row r="13" spans="1:18">
      <c r="A13" s="11" t="s">
        <v>228</v>
      </c>
      <c r="B13" s="11" t="s">
        <v>6</v>
      </c>
      <c r="C13" s="6">
        <v>50</v>
      </c>
      <c r="D13" s="6">
        <v>50</v>
      </c>
      <c r="E13" s="2">
        <f>C13+D13</f>
        <v>100</v>
      </c>
      <c r="F13" s="25">
        <v>1</v>
      </c>
      <c r="G13" s="25">
        <v>1</v>
      </c>
      <c r="H13" s="8">
        <v>2</v>
      </c>
      <c r="I13" s="8">
        <v>2</v>
      </c>
      <c r="J13" s="8">
        <v>1</v>
      </c>
      <c r="K13" s="8">
        <v>2</v>
      </c>
      <c r="L13" s="8">
        <v>1</v>
      </c>
      <c r="M13" s="8">
        <v>2</v>
      </c>
      <c r="N13" s="8">
        <v>2</v>
      </c>
      <c r="O13" s="20">
        <f t="shared" ref="O13:O24" si="0">P13*Q13</f>
        <v>250000</v>
      </c>
      <c r="P13" s="21">
        <f t="shared" ref="P13:P24" si="1">R13/Q13</f>
        <v>41666.666666666664</v>
      </c>
      <c r="Q13" s="70">
        <v>6</v>
      </c>
      <c r="R13" s="20">
        <v>250000</v>
      </c>
    </row>
    <row r="14" spans="1:18">
      <c r="A14" s="11" t="s">
        <v>225</v>
      </c>
      <c r="B14" s="11" t="s">
        <v>6</v>
      </c>
      <c r="C14" s="6">
        <v>50</v>
      </c>
      <c r="D14" s="6">
        <v>50</v>
      </c>
      <c r="E14" s="2">
        <f>C14+D14</f>
        <v>100</v>
      </c>
      <c r="F14" s="25">
        <v>1</v>
      </c>
      <c r="G14" s="25">
        <v>1</v>
      </c>
      <c r="H14" s="8">
        <v>2</v>
      </c>
      <c r="I14" s="8">
        <v>2</v>
      </c>
      <c r="J14" s="8">
        <v>1</v>
      </c>
      <c r="K14" s="8">
        <v>2</v>
      </c>
      <c r="L14" s="8">
        <v>1</v>
      </c>
      <c r="M14" s="8">
        <v>2</v>
      </c>
      <c r="N14" s="8">
        <v>2</v>
      </c>
      <c r="O14" s="20">
        <f t="shared" si="0"/>
        <v>250000</v>
      </c>
      <c r="P14" s="21">
        <f t="shared" si="1"/>
        <v>41666.666666666664</v>
      </c>
      <c r="Q14" s="70">
        <v>6</v>
      </c>
      <c r="R14" s="20">
        <v>250000</v>
      </c>
    </row>
    <row r="15" spans="1:18">
      <c r="A15" s="11" t="s">
        <v>225</v>
      </c>
      <c r="B15" s="11" t="s">
        <v>6</v>
      </c>
      <c r="C15" s="6">
        <v>50</v>
      </c>
      <c r="D15" s="6">
        <v>50</v>
      </c>
      <c r="E15" s="2">
        <f>C15+D15</f>
        <v>100</v>
      </c>
      <c r="F15" s="25">
        <v>1</v>
      </c>
      <c r="G15" s="25">
        <v>1</v>
      </c>
      <c r="H15" s="8">
        <v>2</v>
      </c>
      <c r="I15" s="8">
        <v>2</v>
      </c>
      <c r="J15" s="8">
        <v>1</v>
      </c>
      <c r="K15" s="8">
        <v>2</v>
      </c>
      <c r="L15" s="8">
        <v>1</v>
      </c>
      <c r="M15" s="8">
        <v>2</v>
      </c>
      <c r="N15" s="8">
        <v>2</v>
      </c>
      <c r="O15" s="20">
        <f t="shared" si="0"/>
        <v>250000</v>
      </c>
      <c r="P15" s="21">
        <f t="shared" si="1"/>
        <v>41666.666666666664</v>
      </c>
      <c r="Q15" s="70">
        <v>6</v>
      </c>
      <c r="R15" s="20">
        <v>250000</v>
      </c>
    </row>
    <row r="16" spans="1:18">
      <c r="A16" s="11" t="s">
        <v>225</v>
      </c>
      <c r="B16" s="11" t="s">
        <v>6</v>
      </c>
      <c r="C16" s="2">
        <f>SUM(C13:C15)</f>
        <v>150</v>
      </c>
      <c r="D16" s="2">
        <f>SUM(D13:D15)</f>
        <v>150</v>
      </c>
      <c r="E16" s="2">
        <f>SUM(E13:E15)</f>
        <v>300</v>
      </c>
      <c r="F16" s="25">
        <v>1</v>
      </c>
      <c r="G16" s="25">
        <v>1</v>
      </c>
      <c r="H16" s="8">
        <v>2</v>
      </c>
      <c r="I16" s="8">
        <v>2</v>
      </c>
      <c r="J16" s="8">
        <v>1</v>
      </c>
      <c r="K16" s="8">
        <v>2</v>
      </c>
      <c r="L16" s="8">
        <v>1</v>
      </c>
      <c r="M16" s="8">
        <v>2</v>
      </c>
      <c r="N16" s="8">
        <v>2</v>
      </c>
      <c r="O16" s="20">
        <f t="shared" si="0"/>
        <v>250000</v>
      </c>
      <c r="P16" s="21">
        <f t="shared" si="1"/>
        <v>41666.666666666664</v>
      </c>
      <c r="Q16" s="70">
        <v>6</v>
      </c>
      <c r="R16" s="20">
        <v>250000</v>
      </c>
    </row>
    <row r="17" spans="1:18">
      <c r="A17" s="11" t="s">
        <v>225</v>
      </c>
      <c r="B17" s="11" t="s">
        <v>7</v>
      </c>
      <c r="C17" s="6">
        <v>50</v>
      </c>
      <c r="D17" s="6">
        <v>50</v>
      </c>
      <c r="E17" s="2">
        <f>C17+D17</f>
        <v>100</v>
      </c>
      <c r="F17" s="25">
        <v>1</v>
      </c>
      <c r="G17" s="25">
        <v>1</v>
      </c>
      <c r="H17" s="8">
        <v>2</v>
      </c>
      <c r="I17" s="8">
        <v>2</v>
      </c>
      <c r="J17" s="8">
        <v>1</v>
      </c>
      <c r="K17" s="8">
        <v>2</v>
      </c>
      <c r="L17" s="8">
        <v>1</v>
      </c>
      <c r="M17" s="8">
        <v>2</v>
      </c>
      <c r="N17" s="8">
        <v>2</v>
      </c>
      <c r="O17" s="20">
        <f t="shared" si="0"/>
        <v>250000</v>
      </c>
      <c r="P17" s="21">
        <f t="shared" si="1"/>
        <v>41666.666666666664</v>
      </c>
      <c r="Q17" s="70">
        <v>6</v>
      </c>
      <c r="R17" s="20">
        <v>250000</v>
      </c>
    </row>
    <row r="18" spans="1:18">
      <c r="A18" s="11" t="s">
        <v>230</v>
      </c>
      <c r="B18" s="11" t="s">
        <v>7</v>
      </c>
      <c r="C18" s="6">
        <v>50</v>
      </c>
      <c r="D18" s="6">
        <v>50</v>
      </c>
      <c r="E18" s="2">
        <f>C18+D18</f>
        <v>100</v>
      </c>
      <c r="F18" s="25">
        <v>1</v>
      </c>
      <c r="G18" s="25">
        <v>1</v>
      </c>
      <c r="H18" s="8">
        <v>2</v>
      </c>
      <c r="I18" s="8">
        <v>2</v>
      </c>
      <c r="J18" s="8">
        <v>1</v>
      </c>
      <c r="K18" s="8">
        <v>2</v>
      </c>
      <c r="L18" s="8">
        <v>1</v>
      </c>
      <c r="M18" s="8">
        <v>2</v>
      </c>
      <c r="N18" s="8">
        <v>2</v>
      </c>
      <c r="O18" s="20">
        <f t="shared" si="0"/>
        <v>250000</v>
      </c>
      <c r="P18" s="21">
        <f t="shared" si="1"/>
        <v>41666.666666666664</v>
      </c>
      <c r="Q18" s="70">
        <v>6</v>
      </c>
      <c r="R18" s="20">
        <v>250000</v>
      </c>
    </row>
    <row r="19" spans="1:18">
      <c r="A19" s="11" t="s">
        <v>225</v>
      </c>
      <c r="B19" s="11" t="s">
        <v>7</v>
      </c>
      <c r="C19" s="6">
        <v>50</v>
      </c>
      <c r="D19" s="6">
        <v>50</v>
      </c>
      <c r="E19" s="2">
        <f>C19+D19</f>
        <v>100</v>
      </c>
      <c r="F19" s="25">
        <v>1</v>
      </c>
      <c r="G19" s="25">
        <v>1</v>
      </c>
      <c r="H19" s="8">
        <v>2</v>
      </c>
      <c r="I19" s="8">
        <v>2</v>
      </c>
      <c r="J19" s="8">
        <v>1</v>
      </c>
      <c r="K19" s="8">
        <v>2</v>
      </c>
      <c r="L19" s="8">
        <v>1</v>
      </c>
      <c r="M19" s="8">
        <v>2</v>
      </c>
      <c r="N19" s="8">
        <v>2</v>
      </c>
      <c r="O19" s="20">
        <f t="shared" si="0"/>
        <v>250000</v>
      </c>
      <c r="P19" s="21">
        <f t="shared" si="1"/>
        <v>41666.666666666664</v>
      </c>
      <c r="Q19" s="70">
        <v>6</v>
      </c>
      <c r="R19" s="20">
        <v>250000</v>
      </c>
    </row>
    <row r="20" spans="1:18">
      <c r="A20" s="11" t="s">
        <v>225</v>
      </c>
      <c r="B20" s="11" t="s">
        <v>7</v>
      </c>
      <c r="C20" s="2">
        <f>SUM(C17:C19)</f>
        <v>150</v>
      </c>
      <c r="D20" s="2">
        <f>SUM(D17:D19)</f>
        <v>150</v>
      </c>
      <c r="E20" s="2">
        <f>SUM(E17:E19)</f>
        <v>300</v>
      </c>
      <c r="F20" s="25">
        <v>1</v>
      </c>
      <c r="G20" s="25">
        <v>1</v>
      </c>
      <c r="H20" s="8">
        <v>2</v>
      </c>
      <c r="I20" s="8">
        <v>2</v>
      </c>
      <c r="J20" s="8">
        <v>1</v>
      </c>
      <c r="K20" s="8">
        <v>2</v>
      </c>
      <c r="L20" s="8">
        <v>1</v>
      </c>
      <c r="M20" s="8">
        <v>2</v>
      </c>
      <c r="N20" s="8">
        <v>2</v>
      </c>
      <c r="O20" s="20">
        <f t="shared" si="0"/>
        <v>250000</v>
      </c>
      <c r="P20" s="21">
        <f t="shared" si="1"/>
        <v>41666.666666666664</v>
      </c>
      <c r="Q20" s="70">
        <v>6</v>
      </c>
      <c r="R20" s="20">
        <v>250000</v>
      </c>
    </row>
    <row r="21" spans="1:18">
      <c r="A21" s="11" t="s">
        <v>225</v>
      </c>
      <c r="B21" s="11" t="s">
        <v>7</v>
      </c>
      <c r="C21" s="6">
        <v>50</v>
      </c>
      <c r="D21" s="6">
        <v>50</v>
      </c>
      <c r="E21" s="2">
        <f>C21+D21</f>
        <v>100</v>
      </c>
      <c r="F21" s="25">
        <v>1</v>
      </c>
      <c r="G21" s="25">
        <v>1</v>
      </c>
      <c r="H21" s="8">
        <v>2</v>
      </c>
      <c r="I21" s="8">
        <v>2</v>
      </c>
      <c r="J21" s="8">
        <v>1</v>
      </c>
      <c r="K21" s="8">
        <v>2</v>
      </c>
      <c r="L21" s="8">
        <v>1</v>
      </c>
      <c r="M21" s="8">
        <v>2</v>
      </c>
      <c r="N21" s="8">
        <v>2</v>
      </c>
      <c r="O21" s="20">
        <f t="shared" si="0"/>
        <v>250000</v>
      </c>
      <c r="P21" s="21">
        <f t="shared" si="1"/>
        <v>41666.666666666664</v>
      </c>
      <c r="Q21" s="70">
        <v>6</v>
      </c>
      <c r="R21" s="20">
        <v>250000</v>
      </c>
    </row>
    <row r="22" spans="1:18">
      <c r="A22" s="11" t="s">
        <v>225</v>
      </c>
      <c r="B22" s="11" t="s">
        <v>8</v>
      </c>
      <c r="C22" s="6">
        <v>50</v>
      </c>
      <c r="D22" s="6">
        <v>50</v>
      </c>
      <c r="E22" s="2">
        <f>C22+D22</f>
        <v>100</v>
      </c>
      <c r="F22" s="25">
        <v>1</v>
      </c>
      <c r="G22" s="25">
        <v>1</v>
      </c>
      <c r="H22" s="8">
        <v>2</v>
      </c>
      <c r="I22" s="8">
        <v>2</v>
      </c>
      <c r="J22" s="8">
        <v>1</v>
      </c>
      <c r="K22" s="8">
        <v>2</v>
      </c>
      <c r="L22" s="8">
        <v>1</v>
      </c>
      <c r="M22" s="8">
        <v>2</v>
      </c>
      <c r="N22" s="8">
        <v>2</v>
      </c>
      <c r="O22" s="20">
        <f t="shared" si="0"/>
        <v>250000</v>
      </c>
      <c r="P22" s="21">
        <f t="shared" si="1"/>
        <v>41666.666666666664</v>
      </c>
      <c r="Q22" s="70">
        <v>6</v>
      </c>
      <c r="R22" s="20">
        <v>250000</v>
      </c>
    </row>
    <row r="23" spans="1:18">
      <c r="A23" s="11" t="s">
        <v>225</v>
      </c>
      <c r="B23" s="11" t="s">
        <v>8</v>
      </c>
      <c r="C23" s="6">
        <v>50</v>
      </c>
      <c r="D23" s="6">
        <v>50</v>
      </c>
      <c r="E23" s="2">
        <f>C23+D23</f>
        <v>100</v>
      </c>
      <c r="F23" s="25">
        <v>1</v>
      </c>
      <c r="G23" s="25">
        <v>1</v>
      </c>
      <c r="H23" s="8">
        <v>2</v>
      </c>
      <c r="I23" s="8">
        <v>2</v>
      </c>
      <c r="J23" s="8">
        <v>1</v>
      </c>
      <c r="K23" s="8">
        <v>2</v>
      </c>
      <c r="L23" s="8">
        <v>1</v>
      </c>
      <c r="M23" s="8">
        <v>2</v>
      </c>
      <c r="N23" s="8">
        <v>2</v>
      </c>
      <c r="O23" s="20">
        <f t="shared" si="0"/>
        <v>250000</v>
      </c>
      <c r="P23" s="21">
        <f t="shared" si="1"/>
        <v>41666.666666666664</v>
      </c>
      <c r="Q23" s="70">
        <v>6</v>
      </c>
      <c r="R23" s="20">
        <v>250000</v>
      </c>
    </row>
    <row r="24" spans="1:18">
      <c r="A24" s="11" t="s">
        <v>225</v>
      </c>
      <c r="B24" s="11" t="s">
        <v>8</v>
      </c>
      <c r="C24" s="6">
        <v>50</v>
      </c>
      <c r="D24" s="6">
        <v>50</v>
      </c>
      <c r="E24" s="2">
        <f>C24+D24</f>
        <v>100</v>
      </c>
      <c r="F24" s="25">
        <v>1</v>
      </c>
      <c r="G24" s="25">
        <v>1</v>
      </c>
      <c r="H24" s="8">
        <v>2</v>
      </c>
      <c r="I24" s="8">
        <v>2</v>
      </c>
      <c r="J24" s="8">
        <v>1</v>
      </c>
      <c r="K24" s="8">
        <v>2</v>
      </c>
      <c r="L24" s="8">
        <v>1</v>
      </c>
      <c r="M24" s="8">
        <v>2</v>
      </c>
      <c r="N24" s="8">
        <v>2</v>
      </c>
      <c r="O24" s="20">
        <f t="shared" si="0"/>
        <v>250000</v>
      </c>
      <c r="P24" s="21">
        <f t="shared" si="1"/>
        <v>41666.666666666664</v>
      </c>
      <c r="Q24" s="70">
        <v>6</v>
      </c>
      <c r="R24" s="20">
        <v>250000</v>
      </c>
    </row>
    <row r="25" spans="1:18">
      <c r="A25" s="11" t="s">
        <v>225</v>
      </c>
      <c r="B25" s="11" t="s">
        <v>8</v>
      </c>
      <c r="C25" s="2">
        <f>SUM(C22:C24)</f>
        <v>150</v>
      </c>
      <c r="D25" s="2">
        <f>SUM(D22:D24)</f>
        <v>150</v>
      </c>
      <c r="E25" s="2">
        <f>SUM(E22:E24)</f>
        <v>300</v>
      </c>
      <c r="F25" s="25">
        <v>1</v>
      </c>
      <c r="G25" s="25">
        <v>1</v>
      </c>
      <c r="H25" s="8">
        <v>2</v>
      </c>
      <c r="I25" s="8">
        <v>2</v>
      </c>
      <c r="J25" s="8">
        <v>1</v>
      </c>
      <c r="K25" s="8">
        <v>2</v>
      </c>
      <c r="L25" s="8">
        <v>1</v>
      </c>
      <c r="M25" s="8">
        <v>2</v>
      </c>
      <c r="N25" s="8">
        <v>2</v>
      </c>
      <c r="O25" s="20">
        <v>12000</v>
      </c>
      <c r="P25" s="21">
        <v>1000</v>
      </c>
      <c r="Q25" s="70">
        <v>6</v>
      </c>
      <c r="R25" s="20">
        <v>250000</v>
      </c>
    </row>
    <row r="26" spans="1:18">
      <c r="A26" s="54" t="s">
        <v>4</v>
      </c>
      <c r="B26" s="54"/>
      <c r="C26" s="71">
        <f>SUBTOTAL(109,PREVENCIÓN[Hombres])</f>
        <v>1450</v>
      </c>
      <c r="D26" s="71">
        <f>SUBTOTAL(109,PREVENCIÓN[Mujeres])</f>
        <v>1750</v>
      </c>
      <c r="E26" s="72">
        <f>SUBTOTAL(109,PREVENCIÓN[Total])</f>
        <v>3200</v>
      </c>
      <c r="F26" s="73">
        <f>SUBTOTAL(103,PREVENCIÓN[ODS Principal])</f>
        <v>18</v>
      </c>
      <c r="G26" s="73">
        <f>SUBTOTAL(103,PREVENCIÓN[Meta Principal])</f>
        <v>18</v>
      </c>
      <c r="H26" s="73">
        <f>SUBTOTAL(103,PREVENCIÓN[Meta Secundaria])</f>
        <v>18</v>
      </c>
      <c r="I26" s="73">
        <f>SUBTOTAL(103,PREVENCIÓN[ODS Secundario (1)])</f>
        <v>18</v>
      </c>
      <c r="J26" s="73">
        <f>SUBTOTAL(103,PREVENCIÓN[Meta Principal2])</f>
        <v>18</v>
      </c>
      <c r="K26" s="73">
        <f>SUBTOTAL(103,PREVENCIÓN[Meta Secundaria3])</f>
        <v>18</v>
      </c>
      <c r="L26" s="73">
        <f>SUBTOTAL(103,PREVENCIÓN[ODS Secundario (2)])</f>
        <v>18</v>
      </c>
      <c r="M26" s="73">
        <f>SUBTOTAL(103,PREVENCIÓN[Meta Principal4])</f>
        <v>18</v>
      </c>
      <c r="N26" s="73">
        <f>SUBTOTAL(103,PREVENCIÓN[Meta Secundaria5])</f>
        <v>18</v>
      </c>
      <c r="O26" s="82">
        <f>SUBTOTAL(101,PREVENCIÓN[Anual])</f>
        <v>223555.55555555556</v>
      </c>
      <c r="P26" s="83">
        <f>SUBTOTAL(101,PREVENCIÓN[Mensual])</f>
        <v>37148.148148148146</v>
      </c>
      <c r="Q26">
        <f>SUBTOTAL(101,PREVENCIÓN[Duración (meses)])</f>
        <v>6</v>
      </c>
      <c r="R26" s="84">
        <f>SUBTOTAL(109,PREVENCIÓN[Presupuesto total])</f>
        <v>4500000</v>
      </c>
    </row>
    <row r="29" spans="1:18">
      <c r="A29" s="137"/>
      <c r="B29" s="137"/>
      <c r="C29" s="137"/>
      <c r="D29" s="137"/>
      <c r="E29" s="137"/>
      <c r="F29" s="137"/>
      <c r="G29" s="137"/>
      <c r="H29" s="137"/>
      <c r="I29" s="137"/>
      <c r="J29" s="137"/>
      <c r="K29" s="137"/>
      <c r="L29" s="137"/>
      <c r="M29" s="137"/>
      <c r="N29" s="137"/>
      <c r="O29" s="137"/>
      <c r="P29" s="137"/>
      <c r="Q29" s="137"/>
      <c r="R29" s="137"/>
    </row>
  </sheetData>
  <mergeCells count="1">
    <mergeCell ref="A29:R29"/>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topLeftCell="A19" workbookViewId="0">
      <selection activeCell="A8" sqref="A8"/>
    </sheetView>
  </sheetViews>
  <sheetFormatPr baseColWidth="10" defaultRowHeight="15"/>
  <cols>
    <col min="1" max="1" width="31.7109375" bestFit="1" customWidth="1"/>
    <col min="2" max="2" width="91.7109375" bestFit="1" customWidth="1"/>
  </cols>
  <sheetData>
    <row r="1" spans="1:2">
      <c r="A1" s="74" t="s">
        <v>44</v>
      </c>
      <c r="B1" t="s">
        <v>231</v>
      </c>
    </row>
    <row r="2" spans="1:2">
      <c r="A2">
        <v>1</v>
      </c>
      <c r="B2" s="75">
        <v>22</v>
      </c>
    </row>
    <row r="3" spans="1:2">
      <c r="A3">
        <v>2</v>
      </c>
      <c r="B3" s="75">
        <v>10</v>
      </c>
    </row>
    <row r="4" spans="1:2">
      <c r="A4">
        <v>3</v>
      </c>
      <c r="B4" s="75">
        <v>11</v>
      </c>
    </row>
    <row r="5" spans="1:2">
      <c r="A5" t="s">
        <v>51</v>
      </c>
      <c r="B5" s="75">
        <v>7</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25"/>
  <sheetViews>
    <sheetView tabSelected="1" topLeftCell="A90" zoomScale="70" zoomScaleNormal="70" workbookViewId="0">
      <selection activeCell="A93" sqref="A93"/>
    </sheetView>
  </sheetViews>
  <sheetFormatPr baseColWidth="10" defaultRowHeight="15"/>
  <cols>
    <col min="1" max="1" width="127.42578125" customWidth="1"/>
  </cols>
  <sheetData>
    <row r="1" spans="1:1" ht="15.75" thickBot="1">
      <c r="A1" t="s">
        <v>232</v>
      </c>
    </row>
    <row r="2" spans="1:1" ht="24">
      <c r="A2" s="27" t="s">
        <v>71</v>
      </c>
    </row>
    <row r="3" spans="1:1" ht="24">
      <c r="A3" s="28" t="s">
        <v>72</v>
      </c>
    </row>
    <row r="4" spans="1:1" ht="24">
      <c r="A4" s="28" t="s">
        <v>73</v>
      </c>
    </row>
    <row r="5" spans="1:1" ht="36">
      <c r="A5" s="28" t="s">
        <v>74</v>
      </c>
    </row>
    <row r="6" spans="1:1" ht="24">
      <c r="A6" s="28" t="s">
        <v>75</v>
      </c>
    </row>
    <row r="7" spans="1:1" ht="36">
      <c r="A7" s="28" t="s">
        <v>76</v>
      </c>
    </row>
    <row r="8" spans="1:1" ht="24">
      <c r="A8" s="51" t="s">
        <v>77</v>
      </c>
    </row>
    <row r="9" spans="1:1" ht="24">
      <c r="A9" s="29" t="s">
        <v>80</v>
      </c>
    </row>
    <row r="10" spans="1:1" ht="36">
      <c r="A10" s="29" t="s">
        <v>81</v>
      </c>
    </row>
    <row r="11" spans="1:1" ht="48">
      <c r="A11" s="29" t="s">
        <v>82</v>
      </c>
    </row>
    <row r="12" spans="1:1" ht="36">
      <c r="A12" s="29" t="s">
        <v>83</v>
      </c>
    </row>
    <row r="13" spans="1:1" ht="48">
      <c r="A13" s="29" t="s">
        <v>84</v>
      </c>
    </row>
    <row r="14" spans="1:1" ht="36">
      <c r="A14" s="29" t="s">
        <v>85</v>
      </c>
    </row>
    <row r="15" spans="1:1" ht="36">
      <c r="A15" s="29" t="s">
        <v>86</v>
      </c>
    </row>
    <row r="16" spans="1:1" ht="36">
      <c r="A16" s="29" t="s">
        <v>87</v>
      </c>
    </row>
    <row r="17" spans="1:1">
      <c r="A17" s="52" t="s">
        <v>88</v>
      </c>
    </row>
    <row r="18" spans="1:1" ht="24">
      <c r="A18" s="30" t="s">
        <v>89</v>
      </c>
    </row>
    <row r="19" spans="1:1" ht="24">
      <c r="A19" s="30" t="s">
        <v>90</v>
      </c>
    </row>
    <row r="20" spans="1:1" ht="24">
      <c r="A20" s="30" t="s">
        <v>91</v>
      </c>
    </row>
    <row r="21" spans="1:1">
      <c r="A21" s="30" t="s">
        <v>92</v>
      </c>
    </row>
    <row r="22" spans="1:1">
      <c r="A22" s="30" t="s">
        <v>93</v>
      </c>
    </row>
    <row r="23" spans="1:1" ht="24">
      <c r="A23" s="30" t="s">
        <v>94</v>
      </c>
    </row>
    <row r="24" spans="1:1" ht="24">
      <c r="A24" s="30" t="s">
        <v>95</v>
      </c>
    </row>
    <row r="25" spans="1:1" ht="24">
      <c r="A25" s="30" t="s">
        <v>96</v>
      </c>
    </row>
    <row r="26" spans="1:1">
      <c r="A26" s="30" t="s">
        <v>97</v>
      </c>
    </row>
    <row r="27" spans="1:1" ht="60">
      <c r="A27" s="30" t="s">
        <v>98</v>
      </c>
    </row>
    <row r="28" spans="1:1" ht="24">
      <c r="A28" s="30" t="s">
        <v>99</v>
      </c>
    </row>
    <row r="29" spans="1:1" ht="24">
      <c r="A29" s="31" t="s">
        <v>100</v>
      </c>
    </row>
    <row r="30" spans="1:1" ht="24">
      <c r="A30" s="32" t="s">
        <v>101</v>
      </c>
    </row>
    <row r="31" spans="1:1" ht="24">
      <c r="A31" s="32" t="s">
        <v>102</v>
      </c>
    </row>
    <row r="32" spans="1:1" ht="24">
      <c r="A32" s="32" t="s">
        <v>103</v>
      </c>
    </row>
    <row r="33" spans="1:1" ht="24">
      <c r="A33" s="32" t="s">
        <v>104</v>
      </c>
    </row>
    <row r="34" spans="1:1" ht="24">
      <c r="A34" s="32" t="s">
        <v>105</v>
      </c>
    </row>
    <row r="35" spans="1:1" ht="24">
      <c r="A35" s="32" t="s">
        <v>106</v>
      </c>
    </row>
    <row r="36" spans="1:1" ht="48">
      <c r="A36" s="32" t="s">
        <v>107</v>
      </c>
    </row>
    <row r="37" spans="1:1" ht="24">
      <c r="A37" s="32" t="s">
        <v>108</v>
      </c>
    </row>
    <row r="38" spans="1:1" ht="48">
      <c r="A38" s="32" t="s">
        <v>109</v>
      </c>
    </row>
    <row r="39" spans="1:1" ht="24">
      <c r="A39" s="33" t="s">
        <v>110</v>
      </c>
    </row>
    <row r="40" spans="1:1">
      <c r="A40" s="34" t="s">
        <v>111</v>
      </c>
    </row>
    <row r="41" spans="1:1" ht="24">
      <c r="A41" s="34" t="s">
        <v>112</v>
      </c>
    </row>
    <row r="42" spans="1:1">
      <c r="A42" s="34" t="s">
        <v>113</v>
      </c>
    </row>
    <row r="43" spans="1:1" ht="24">
      <c r="A43" s="34" t="s">
        <v>114</v>
      </c>
    </row>
    <row r="44" spans="1:1" ht="24">
      <c r="A44" s="34" t="s">
        <v>115</v>
      </c>
    </row>
    <row r="45" spans="1:1" ht="36">
      <c r="A45" s="34" t="s">
        <v>116</v>
      </c>
    </row>
    <row r="46" spans="1:1" ht="24">
      <c r="A46" s="34" t="s">
        <v>117</v>
      </c>
    </row>
    <row r="47" spans="1:1" ht="24">
      <c r="A47" s="34" t="s">
        <v>118</v>
      </c>
    </row>
    <row r="48" spans="1:1" ht="24">
      <c r="A48" s="35" t="s">
        <v>119</v>
      </c>
    </row>
    <row r="49" spans="1:1" ht="24">
      <c r="A49" s="36" t="s">
        <v>124</v>
      </c>
    </row>
    <row r="50" spans="1:1" ht="24">
      <c r="A50" s="36" t="s">
        <v>125</v>
      </c>
    </row>
    <row r="51" spans="1:1" ht="36">
      <c r="A51" s="36" t="s">
        <v>126</v>
      </c>
    </row>
    <row r="52" spans="1:1" ht="36">
      <c r="A52" s="36" t="s">
        <v>127</v>
      </c>
    </row>
    <row r="53" spans="1:1" ht="24">
      <c r="A53" s="36" t="s">
        <v>128</v>
      </c>
    </row>
    <row r="54" spans="1:1">
      <c r="A54" s="36" t="s">
        <v>129</v>
      </c>
    </row>
    <row r="55" spans="1:1" ht="36">
      <c r="A55" s="36" t="s">
        <v>130</v>
      </c>
    </row>
    <row r="56" spans="1:1" ht="24">
      <c r="A56" s="36" t="s">
        <v>131</v>
      </c>
    </row>
    <row r="57" spans="1:1" ht="24">
      <c r="A57" s="36" t="s">
        <v>132</v>
      </c>
    </row>
    <row r="58" spans="1:1" ht="24">
      <c r="A58" s="36" t="s">
        <v>133</v>
      </c>
    </row>
    <row r="59" spans="1:1" ht="24">
      <c r="A59" s="36" t="s">
        <v>134</v>
      </c>
    </row>
    <row r="60" spans="1:1" ht="24">
      <c r="A60" s="37" t="s">
        <v>135</v>
      </c>
    </row>
    <row r="61" spans="1:1" ht="24">
      <c r="A61" s="38" t="s">
        <v>137</v>
      </c>
    </row>
    <row r="62" spans="1:1" ht="24">
      <c r="A62" s="38" t="s">
        <v>138</v>
      </c>
    </row>
    <row r="63" spans="1:1" ht="24">
      <c r="A63" s="38" t="s">
        <v>139</v>
      </c>
    </row>
    <row r="64" spans="1:1">
      <c r="A64" s="38" t="s">
        <v>140</v>
      </c>
    </row>
    <row r="65" spans="1:1">
      <c r="A65" s="38" t="s">
        <v>141</v>
      </c>
    </row>
    <row r="66" spans="1:1" ht="24">
      <c r="A66" s="38" t="s">
        <v>142</v>
      </c>
    </row>
    <row r="67" spans="1:1" ht="24">
      <c r="A67" s="38" t="s">
        <v>143</v>
      </c>
    </row>
    <row r="68" spans="1:1" ht="24">
      <c r="A68" s="38" t="s">
        <v>144</v>
      </c>
    </row>
    <row r="69" spans="1:1" ht="36">
      <c r="A69" s="38" t="s">
        <v>145</v>
      </c>
    </row>
    <row r="70" spans="1:1" ht="24">
      <c r="A70" s="39" t="s">
        <v>146</v>
      </c>
    </row>
    <row r="71" spans="1:1" ht="24">
      <c r="A71" s="40" t="s">
        <v>147</v>
      </c>
    </row>
    <row r="72" spans="1:1" ht="36">
      <c r="A72" s="40" t="s">
        <v>148</v>
      </c>
    </row>
    <row r="73" spans="1:1" ht="24">
      <c r="A73" s="40" t="s">
        <v>149</v>
      </c>
    </row>
    <row r="74" spans="1:1">
      <c r="A74" s="40" t="s">
        <v>150</v>
      </c>
    </row>
    <row r="75" spans="1:1" ht="36">
      <c r="A75" s="40" t="s">
        <v>151</v>
      </c>
    </row>
    <row r="76" spans="1:1" ht="24">
      <c r="A76" s="40" t="s">
        <v>152</v>
      </c>
    </row>
    <row r="77" spans="1:1" ht="24">
      <c r="A77" s="40" t="s">
        <v>153</v>
      </c>
    </row>
    <row r="78" spans="1:1" ht="24">
      <c r="A78" s="40" t="s">
        <v>154</v>
      </c>
    </row>
    <row r="79" spans="1:1" ht="48">
      <c r="A79" s="40" t="s">
        <v>155</v>
      </c>
    </row>
    <row r="80" spans="1:1" ht="24">
      <c r="A80" s="41" t="s">
        <v>156</v>
      </c>
    </row>
    <row r="81" spans="1:1" ht="36">
      <c r="A81" s="42" t="s">
        <v>158</v>
      </c>
    </row>
    <row r="82" spans="1:1" ht="24">
      <c r="A82" s="42" t="s">
        <v>159</v>
      </c>
    </row>
    <row r="83" spans="1:1" ht="24">
      <c r="A83" s="42" t="s">
        <v>160</v>
      </c>
    </row>
    <row r="84" spans="1:1" ht="24">
      <c r="A84" s="42" t="s">
        <v>161</v>
      </c>
    </row>
    <row r="85" spans="1:1" ht="24">
      <c r="A85" s="42" t="s">
        <v>162</v>
      </c>
    </row>
    <row r="86" spans="1:1" ht="24">
      <c r="A86" s="42" t="s">
        <v>163</v>
      </c>
    </row>
    <row r="87" spans="1:1" ht="24">
      <c r="A87" s="42" t="s">
        <v>164</v>
      </c>
    </row>
    <row r="88" spans="1:1" ht="24">
      <c r="A88" s="42" t="s">
        <v>165</v>
      </c>
    </row>
    <row r="89" spans="1:1" ht="24">
      <c r="A89" s="42" t="s">
        <v>166</v>
      </c>
    </row>
    <row r="90" spans="1:1" ht="24">
      <c r="A90" s="42" t="s">
        <v>167</v>
      </c>
    </row>
    <row r="91" spans="1:1" ht="24">
      <c r="A91" s="42" t="s">
        <v>168</v>
      </c>
    </row>
    <row r="92" spans="1:1" ht="24">
      <c r="A92" s="43" t="s">
        <v>169</v>
      </c>
    </row>
    <row r="93" spans="1:1">
      <c r="A93" s="44" t="s">
        <v>170</v>
      </c>
    </row>
    <row r="94" spans="1:1">
      <c r="A94" s="44" t="s">
        <v>171</v>
      </c>
    </row>
    <row r="95" spans="1:1">
      <c r="A95" s="44" t="s">
        <v>172</v>
      </c>
    </row>
    <row r="96" spans="1:1" ht="24">
      <c r="A96" s="44" t="s">
        <v>173</v>
      </c>
    </row>
    <row r="97" spans="1:1">
      <c r="A97" s="44" t="s">
        <v>174</v>
      </c>
    </row>
    <row r="98" spans="1:1">
      <c r="A98" s="44" t="s">
        <v>175</v>
      </c>
    </row>
    <row r="99" spans="1:1">
      <c r="A99" s="44" t="s">
        <v>176</v>
      </c>
    </row>
    <row r="100" spans="1:1">
      <c r="A100" s="44" t="s">
        <v>177</v>
      </c>
    </row>
    <row r="101" spans="1:1">
      <c r="A101" s="44" t="s">
        <v>178</v>
      </c>
    </row>
    <row r="102" spans="1:1" ht="24">
      <c r="A102" s="44" t="s">
        <v>179</v>
      </c>
    </row>
    <row r="103" spans="1:1" ht="24">
      <c r="A103" s="44" t="s">
        <v>180</v>
      </c>
    </row>
    <row r="104" spans="1:1">
      <c r="A104" s="45" t="s">
        <v>181</v>
      </c>
    </row>
    <row r="105" spans="1:1" ht="24">
      <c r="A105" s="47" t="s">
        <v>184</v>
      </c>
    </row>
    <row r="106" spans="1:1" ht="60">
      <c r="A106" s="47" t="s">
        <v>185</v>
      </c>
    </row>
    <row r="107" spans="1:1">
      <c r="A107" s="47" t="s">
        <v>186</v>
      </c>
    </row>
    <row r="108" spans="1:1" ht="36">
      <c r="A108" s="47" t="s">
        <v>187</v>
      </c>
    </row>
    <row r="109" spans="1:1">
      <c r="A109" s="47" t="s">
        <v>188</v>
      </c>
    </row>
    <row r="110" spans="1:1" ht="36">
      <c r="A110" s="47" t="s">
        <v>190</v>
      </c>
    </row>
    <row r="111" spans="1:1" ht="24">
      <c r="A111" s="47" t="s">
        <v>191</v>
      </c>
    </row>
    <row r="112" spans="1:1" ht="36">
      <c r="A112" s="47" t="s">
        <v>192</v>
      </c>
    </row>
    <row r="113" spans="1:1">
      <c r="A113" s="46" t="s">
        <v>193</v>
      </c>
    </row>
    <row r="114" spans="1:1" ht="36">
      <c r="A114" s="47" t="s">
        <v>194</v>
      </c>
    </row>
    <row r="115" spans="1:1">
      <c r="A115" s="46" t="s">
        <v>195</v>
      </c>
    </row>
    <row r="116" spans="1:1" ht="24">
      <c r="A116" s="47" t="s">
        <v>196</v>
      </c>
    </row>
    <row r="117" spans="1:1" ht="24">
      <c r="A117" s="47" t="s">
        <v>197</v>
      </c>
    </row>
    <row r="118" spans="1:1" ht="36">
      <c r="A118" s="47" t="s">
        <v>198</v>
      </c>
    </row>
    <row r="119" spans="1:1">
      <c r="A119" s="47" t="s">
        <v>201</v>
      </c>
    </row>
    <row r="120" spans="1:1">
      <c r="A120" s="47" t="s">
        <v>202</v>
      </c>
    </row>
    <row r="121" spans="1:1">
      <c r="A121" s="47" t="s">
        <v>203</v>
      </c>
    </row>
    <row r="122" spans="1:1" ht="36">
      <c r="A122" s="47" t="s">
        <v>205</v>
      </c>
    </row>
    <row r="123" spans="1:1" ht="24">
      <c r="A123" s="47" t="s">
        <v>206</v>
      </c>
    </row>
    <row r="124" spans="1:1" ht="48">
      <c r="A124" s="47" t="s">
        <v>208</v>
      </c>
    </row>
    <row r="125" spans="1:1" ht="24">
      <c r="A125" s="85" t="s">
        <v>209</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2"/>
  <sheetViews>
    <sheetView zoomScale="80" zoomScaleNormal="80" workbookViewId="0">
      <selection activeCell="C10" sqref="C10"/>
    </sheetView>
  </sheetViews>
  <sheetFormatPr baseColWidth="10" defaultRowHeight="22.5" customHeight="1"/>
  <cols>
    <col min="1" max="1" width="86.85546875" style="86" customWidth="1"/>
  </cols>
  <sheetData>
    <row r="1" spans="1:1" ht="15.75" thickBot="1">
      <c r="A1" s="97" t="s">
        <v>233</v>
      </c>
    </row>
    <row r="2" spans="1:1" ht="15">
      <c r="A2" s="87" t="s">
        <v>78</v>
      </c>
    </row>
    <row r="3" spans="1:1" ht="25.5">
      <c r="A3" s="88" t="s">
        <v>123</v>
      </c>
    </row>
    <row r="4" spans="1:1" ht="15">
      <c r="A4" s="89" t="s">
        <v>122</v>
      </c>
    </row>
    <row r="5" spans="1:1" ht="25.5">
      <c r="A5" s="90" t="s">
        <v>121</v>
      </c>
    </row>
    <row r="6" spans="1:1" ht="15">
      <c r="A6" s="91" t="s">
        <v>120</v>
      </c>
    </row>
    <row r="7" spans="1:1" ht="25.5">
      <c r="A7" s="92" t="s">
        <v>136</v>
      </c>
    </row>
    <row r="8" spans="1:1" ht="15">
      <c r="A8" s="93" t="s">
        <v>211</v>
      </c>
    </row>
    <row r="9" spans="1:1" ht="25.5">
      <c r="A9" s="94" t="s">
        <v>157</v>
      </c>
    </row>
    <row r="10" spans="1:1" ht="38.25">
      <c r="A10" s="95" t="s">
        <v>212</v>
      </c>
    </row>
    <row r="11" spans="1:1" ht="38.25">
      <c r="A11" s="96" t="s">
        <v>182</v>
      </c>
    </row>
    <row r="12" spans="1:1" ht="25.5">
      <c r="A12" s="98" t="s">
        <v>210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2EF98D-78BC-41AF-A6E4-E6B8410315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Info</vt:lpstr>
      <vt:lpstr>Cuadro de mando</vt:lpstr>
      <vt:lpstr>Ej. Desglose entidad PREVENCIÓN</vt:lpstr>
      <vt:lpstr>Ej Gráf Tipos de Inter. x ODS</vt:lpstr>
      <vt:lpstr>Listado metas NO ELIMINAR</vt:lpstr>
      <vt:lpstr> Listado ODS NO ELIMINAR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Morell Hita</dc:creator>
  <cp:lastModifiedBy>Ana Morell Hita</cp:lastModifiedBy>
  <dcterms:created xsi:type="dcterms:W3CDTF">2020-11-04T09:54:19Z</dcterms:created>
  <dcterms:modified xsi:type="dcterms:W3CDTF">2020-11-17T15:18:03Z</dcterms:modified>
</cp:coreProperties>
</file>